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s="1"/>
  <c r="D81" i="36" s="1"/>
  <c r="F79" i="34" l="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A2" i="173" l="1"/>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82" i="36"/>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L5" i="11"/>
  <c r="B2056" i="106" s="1"/>
  <c r="D2056" i="106" s="1"/>
  <c r="K24" i="12" l="1"/>
  <c r="K28" i="118"/>
  <c r="O27" i="118" s="1"/>
  <c r="O29" i="118" s="1"/>
  <c r="L367" i="29"/>
  <c r="D6103" i="106"/>
  <c r="L15" i="11"/>
  <c r="B3459" i="106" s="1"/>
  <c r="D3459" i="106" s="1"/>
  <c r="D54" i="36"/>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B3447" i="106"/>
  <c r="D3447" i="106" s="1"/>
  <c r="B7270" i="106"/>
  <c r="B7733" i="106" l="1"/>
  <c r="D7733" i="106" s="1"/>
  <c r="K26" i="12"/>
  <c r="B7743" i="106" s="1"/>
  <c r="D7743" i="106" s="1"/>
  <c r="L16" i="11"/>
  <c r="B2061" i="106" s="1"/>
  <c r="D2061" i="106" s="1"/>
  <c r="D44" i="36"/>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8" i="146" l="1"/>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F10" i="146" l="1"/>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<sst xmlns="http://schemas.openxmlformats.org/spreadsheetml/2006/main" count="5066" uniqueCount="2111">
  <si>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</si>
  <si>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</si>
  <si>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</si>
  <si>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</si>
  <si>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</si>
  <si>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</si>
  <si>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</si>
  <si>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</si>
  <si>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</si>
  <si>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</si>
  <si>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</si>
  <si>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</si>
  <si>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</si>
  <si>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</si>
  <si>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</si>
  <si>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</si>
  <si>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</si>
  <si>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</si>
  <si>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</si>
  <si>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</si>
  <si>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</si>
  <si>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</si>
  <si>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</si>
  <si>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</si>
  <si>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</si>
  <si>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</si>
  <si>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</si>
  <si>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</si>
  <si>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</si>
  <si>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</si>
  <si>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</si>
  <si>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</si>
  <si>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</si>
  <si>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</si>
  <si>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</si>
  <si>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</si>
  <si>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</si>
  <si>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</si>
  <si>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</si>
  <si>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</si>
  <si>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</si>
  <si>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</si>
  <si>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</si>
  <si>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</si>
  <si>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</si>
  <si>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</si>
  <si>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</si>
  <si>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</si>
  <si>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</si>
  <si>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</si>
  <si>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</si>
  <si>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</si>
  <si>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</si>
  <si>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</si>
  <si>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</si>
  <si>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</si>
  <si>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</si>
  <si>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</si>
  <si>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</si>
  <si>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</si>
  <si>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</si>
  <si>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</si>
  <si>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</si>
  <si>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</si>
  <si>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</si>
  <si>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</si>
  <si>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</si>
  <si>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</si>
  <si>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</si>
  <si>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</si>
  <si>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</si>
  <si>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</si>
  <si>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</si>
  <si>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</si>
  <si>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</si>
  <si>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</si>
  <si>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</si>
  <si>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</si>
  <si>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</si>
  <si>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</si>
  <si>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</si>
  <si>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</si>
  <si>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</si>
  <si>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</si>
  <si>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</si>
  <si>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</si>
  <si>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</si>
  <si>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</si>
  <si>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</si>
  <si>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</si>
  <si>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</si>
  <si>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</si>
  <si>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</si>
  <si>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</si>
  <si>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</si>
  <si>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</si>
  <si>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</si>
  <si>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</si>
  <si>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</si>
  <si>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</si>
  <si>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</si>
  <si>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</si>
  <si>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</si>
  <si>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</si>
  <si>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</si>
  <si>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</si>
  <si>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</si>
  <si>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</si>
  <si>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</si>
  <si>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</si>
  <si>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</si>
  <si>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</si>
  <si>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</si>
  <si>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</si>
  <si>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</si>
  <si>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</si>
  <si>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</si>
  <si>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</si>
  <si>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</si>
  <si>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</si>
  <si>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</si>
  <si>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</si>
  <si>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</si>
  <si>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</si>
  <si>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</si>
  <si>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</si>
  <si>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</si>
  <si>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</si>
  <si>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</si>
  <si>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</si>
  <si>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</si>
  <si>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</si>
  <si>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</si>
  <si>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</si>
  <si>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</si>
  <si>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</si>
  <si>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</si>
  <si>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</si>
  <si>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</si>
  <si>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</si>
  <si>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</si>
  <si>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</si>
  <si>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</si>
  <si>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</si>
  <si>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</si>
  <si>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</si>
  <si>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</si>
  <si>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</si>
  <si>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</si>
  <si>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</si>
  <si>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</si>
  <si>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</si>
  <si>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</si>
  <si>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</si>
  <si>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</si>
  <si>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</si>
  <si>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</si>
  <si>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</si>
  <si>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</si>
  <si>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</si>
  <si>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</si>
  <si>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</si>
  <si>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</si>
  <si>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</si>
  <si>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</si>
  <si>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</si>
  <si>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</si>
  <si>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</si>
  <si>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</si>
  <si>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</si>
  <si>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</si>
  <si>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</si>
  <si>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</si>
  <si>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</si>
  <si>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</si>
  <si>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</si>
  <si>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</si>
  <si>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</si>
  <si>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</si>
  <si>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</si>
  <si>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</si>
  <si>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</si>
  <si>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</si>
  <si>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</si>
  <si>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</si>
  <si>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</si>
  <si>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</si>
  <si>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</si>
  <si>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</si>
  <si>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</si>
  <si>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</si>
  <si>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</si>
  <si>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</si>
  <si>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</si>
  <si>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</si>
  <si>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</si>
  <si>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</si>
  <si>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</si>
  <si>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</si>
  <si>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</si>
  <si>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</si>
  <si>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</si>
  <si>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</si>
  <si>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</si>
  <si>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</si>
  <si>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</si>
  <si>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</si>
  <si>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</si>
  <si>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</si>
  <si>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</si>
  <si>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</si>
  <si>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</si>
  <si>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</si>
  <si>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</si>
  <si>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</si>
  <si>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</si>
  <si>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</si>
  <si>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</si>
  <si>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</si>
  <si>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</si>
  <si>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</si>
  <si>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</si>
  <si>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</si>
  <si>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</si>
  <si>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</si>
  <si>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</si>
  <si>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</si>
  <si>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</si>
  <si>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</si>
  <si>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</si>
  <si>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</si>
  <si>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</si>
  <si>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</si>
  <si>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</si>
  <si>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</si>
  <si>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</si>
  <si>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</si>
  <si>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</si>
  <si>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</si>
  <si>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</si>
  <si>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</si>
  <si>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</si>
  <si>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</si>
  <si>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</si>
  <si>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</si>
  <si>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</si>
  <si>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</si>
  <si>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</si>
  <si>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</si>
  <si>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</si>
  <si>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</si>
  <si>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</si>
  <si>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</si>
  <si>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</si>
  <si>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</si>
  <si>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</si>
  <si>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</si>
  <si>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</si>
  <si>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</si>
  <si>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</si>
  <si>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</si>
  <si>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</si>
  <si>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</si>
  <si>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</si>
  <si>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</si>
  <si>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</si>
  <si>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</si>
  <si>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</si>
  <si>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</si>
  <si>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</si>
  <si>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</si>
  <si>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</si>
  <si>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</si>
  <si>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</si>
  <si>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</si>
  <si>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</si>
  <si>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</si>
  <si>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</si>
  <si>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</si>
  <si>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</si>
  <si>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</si>
  <si>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</si>
  <si>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</si>
  <si>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</si>
  <si>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</si>
  <si>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</si>
  <si>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</si>
  <si>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</si>
  <si>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</si>
  <si>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</si>
  <si>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</si>
  <si>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</si>
  <si>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</si>
  <si>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</si>
  <si>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</si>
  <si>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</si>
  <si>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</si>
  <si>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</si>
  <si>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</si>
  <si>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</si>
  <si>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</si>
  <si>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</si>
  <si>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</si>
  <si>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</si>
  <si>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</si>
  <si>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</si>
  <si>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</si>
  <si>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</si>
  <si>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</si>
  <si>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</si>
  <si>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</si>
  <si>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</si>
  <si>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</si>
  <si>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</si>
  <si>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</si>
  <si>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</si>
  <si>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</si>
  <si>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</si>
  <si>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</si>
  <si>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</si>
  <si>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</si>
  <si>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</si>
  <si>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</si>
  <si>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</si>
  <si>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</si>
  <si>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</si>
  <si>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</si>
  <si>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</si>
  <si>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</si>
  <si>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</si>
  <si>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</si>
  <si>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</si>
  <si>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</si>
  <si>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</si>
  <si>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</si>
  <si>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</si>
  <si>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</si>
  <si>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</si>
  <si>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</si>
  <si>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</si>
  <si>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</si>
  <si>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</si>
  <si>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</si>
  <si>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</si>
  <si>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</si>
  <si>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</si>
  <si>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</si>
  <si>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</si>
  <si>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</si>
  <si>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</si>
  <si>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</si>
  <si>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</si>
  <si>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</si>
  <si>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</si>
  <si>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</si>
  <si>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</si>
  <si>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</si>
  <si>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</si>
  <si>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</si>
  <si>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</si>
  <si>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</si>
  <si>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</si>
  <si>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</si>
  <si>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</si>
  <si>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</si>
  <si>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</si>
  <si>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</si>
  <si>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</si>
  <si>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</si>
  <si>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</si>
  <si>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</si>
  <si>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</si>
  <si>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</si>
  <si>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</si>
  <si>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</si>
  <si>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</si>
  <si>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</si>
  <si>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</si>
  <si>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</si>
  <si>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</si>
  <si>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</si>
  <si>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</si>
  <si>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</si>
  <si>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</si>
  <si>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</si>
  <si>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</si>
  <si>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</si>
  <si>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</si>
  <si>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</si>
  <si>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</si>
  <si>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</si>
  <si>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</si>
  <si>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</si>
  <si>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</si>
  <si>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</si>
  <si>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</si>
  <si>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</si>
  <si>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</si>
  <si>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</si>
  <si>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</si>
  <si>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</si>
  <si>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</si>
  <si>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</si>
  <si>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</si>
  <si>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</si>
  <si>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</si>
  <si>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</si>
  <si>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</si>
  <si>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</si>
  <si>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</si>
  <si>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</si>
  <si>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</si>
  <si>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</si>
  <si>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</si>
  <si>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</si>
  <si>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</si>
  <si>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</si>
  <si>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</si>
  <si>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</si>
  <si>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</si>
  <si>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</si>
  <si>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</si>
  <si>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</si>
  <si>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</si>
  <si>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</si>
  <si>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</si>
  <si>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</si>
  <si>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</si>
  <si>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</si>
  <si>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</si>
  <si>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</si>
  <si>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</si>
  <si>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</si>
  <si>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</si>
  <si>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</si>
  <si>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</si>
  <si>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</si>
  <si>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</si>
  <si>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</si>
  <si>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</si>
  <si>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</si>
  <si>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</si>
  <si>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</si>
  <si>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</si>
  <si>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</si>
  <si>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</si>
  <si>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</si>
  <si>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</si>
  <si>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</si>
  <si>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</si>
  <si>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</si>
  <si>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</si>
  <si>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</si>
  <si>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</si>
  <si>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</si>
  <si>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</si>
  <si>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</si>
  <si>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</si>
  <si>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</si>
  <si>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</si>
  <si>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</si>
  <si>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</si>
  <si>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</si>
  <si>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</si>
  <si>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</si>
  <si>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</si>
  <si>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</si>
  <si>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</si>
  <si>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</si>
  <si>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</si>
  <si>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</si>
  <si>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</si>
  <si>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</si>
  <si>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</si>
  <si>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</si>
  <si>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</si>
  <si>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</si>
  <si>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</si>
  <si>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</si>
  <si>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</si>
  <si>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</si>
  <si>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</si>
  <si>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</si>
  <si>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</si>
  <si>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</si>
  <si>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</si>
  <si>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</si>
  <si>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</si>
  <si>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</si>
  <si>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</si>
  <si>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</si>
  <si>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</si>
  <si>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</si>
  <si>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</si>
  <si>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</si>
  <si>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</si>
  <si>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</si>
  <si>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</si>
  <si>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</si>
  <si>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</si>
  <si>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</si>
  <si>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</si>
  <si>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</si>
  <si>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</si>
  <si>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</si>
  <si>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</si>
  <si>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</si>
  <si>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</si>
  <si>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</si>
  <si>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</si>
  <si>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</si>
  <si>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</si>
  <si>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</si>
  <si>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</si>
  <si>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</si>
  <si>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</si>
  <si>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</si>
  <si>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</si>
  <si>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</si>
  <si>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</si>
  <si>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</si>
  <si>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</si>
  <si>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</si>
  <si>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</si>
  <si>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</si>
  <si>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</si>
  <si>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</si>
  <si>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</si>
  <si>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</si>
  <si>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</si>
  <si>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</si>
  <si>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</si>
  <si>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</si>
  <si>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</si>
  <si>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</si>
  <si>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</si>
  <si>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</si>
  <si>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</si>
  <si>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</si>
  <si>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</si>
  <si>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</si>
  <si>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</si>
  <si>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</si>
  <si>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</si>
  <si>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</si>
  <si>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</si>
  <si>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</si>
  <si>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</si>
  <si>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</si>
  <si>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</si>
  <si>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</si>
  <si>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</si>
  <si>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</si>
  <si>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</si>
  <si>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</si>
  <si>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</si>
  <si>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</si>
  <si>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</si>
  <si>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</si>
  <si>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</si>
  <si>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</si>
  <si>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</si>
  <si>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</si>
  <si>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</si>
  <si>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</si>
  <si>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</si>
  <si>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</si>
  <si>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</si>
  <si>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</si>
  <si>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</si>
  <si>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</si>
  <si>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</si>
  <si>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</si>
  <si>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</si>
  <si>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</si>
  <si>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</si>
  <si>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</si>
  <si>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</si>
  <si>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</si>
  <si>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</si>
  <si>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</si>
  <si>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</si>
  <si>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</si>
  <si>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</si>
  <si>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</si>
  <si>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</si>
  <si>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</si>
  <si>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</si>
  <si>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</si>
  <si>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</si>
  <si>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</si>
  <si>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</si>
  <si>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</si>
  <si>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</si>
  <si>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</si>
  <si>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</si>
  <si>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</si>
  <si>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</si>
  <si>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</si>
  <si>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</si>
  <si>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</si>
  <si>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</si>
  <si>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</si>
  <si>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</si>
  <si>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</si>
  <si>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</si>
  <si>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</si>
  <si>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</si>
  <si>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</si>
  <si>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</si>
  <si>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</si>
  <si>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</si>
  <si>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</si>
  <si>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</si>
  <si>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</si>
  <si>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</si>
  <si>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</si>
  <si>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</si>
  <si>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</si>
  <si>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</si>
  <si>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</si>
  <si>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</si>
  <si>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</si>
  <si>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</si>
  <si>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</si>
  <si>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</si>
  <si>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</si>
  <si>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</si>
  <si>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</si>
  <si>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</si>
  <si>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</si>
  <si>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</si>
  <si>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</si>
  <si>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</si>
  <si>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</si>
  <si>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</si>
  <si>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</si>
  <si>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</si>
  <si>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</si>
  <si>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</si>
  <si>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</si>
  <si>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</si>
  <si>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</si>
  <si>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</si>
  <si>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</si>
  <si>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</si>
  <si>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</si>
  <si>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</si>
  <si>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</si>
  <si>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</si>
  <si>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</si>
  <si>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</si>
  <si>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</si>
  <si>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</si>
  <si>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</si>
  <si>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</si>
  <si>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</si>
  <si>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</si>
  <si>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</si>
  <si>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</si>
  <si>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</si>
  <si>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</si>
  <si>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</si>
  <si>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</si>
  <si>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</si>
  <si>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</si>
  <si>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</si>
  <si>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</si>
  <si>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</si>
  <si>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</si>
  <si>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</si>
  <si>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</si>
  <si>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</si>
  <si>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</si>
  <si>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</si>
  <si>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</si>
  <si>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</si>
  <si>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</si>
  <si>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</si>
  <si>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</si>
  <si>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</si>
  <si>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</si>
  <si>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</si>
  <si>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</si>
  <si>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</si>
  <si>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</si>
  <si>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</si>
  <si>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</si>
  <si>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</si>
  <si>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</si>
  <si>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</si>
  <si>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</si>
  <si>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</si>
  <si>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</si>
  <si>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</si>
  <si>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</si>
  <si>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</si>
  <si>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</si>
  <si>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</si>
  <si>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</si>
  <si>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</si>
  <si>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</si>
  <si>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</si>
  <si>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</si>
  <si>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</si>
  <si>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</si>
  <si>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</si>
  <si>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</si>
  <si>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</si>
  <si>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</si>
  <si>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</si>
  <si>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</si>
  <si>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</si>
  <si>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</si>
  <si>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</si>
  <si>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</si>
  <si>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</si>
  <si>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</si>
  <si>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</si>
  <si>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</si>
  <si>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</si>
  <si>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</si>
  <si>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</si>
  <si>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</si>
  <si>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</si>
  <si>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</si>
  <si>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</si>
  <si>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</si>
  <si>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</si>
  <si>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</si>
  <si>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</si>
  <si>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</si>
  <si>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</si>
  <si>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</si>
  <si>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</si>
  <si>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</si>
  <si>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</si>
  <si>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</si>
  <si>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</si>
  <si>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</si>
  <si>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</si>
  <si>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</si>
  <si>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</si>
  <si>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</si>
  <si>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</si>
  <si>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</si>
  <si>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</si>
  <si>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</si>
  <si>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</si>
  <si>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</si>
  <si>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</si>
  <si>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</si>
  <si>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</si>
  <si>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</si>
  <si>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</si>
  <si>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</si>
  <si>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</si>
  <si>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</si>
  <si>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</si>
  <si>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</si>
  <si>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</si>
  <si>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</si>
  <si>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</si>
  <si>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</si>
  <si>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</si>
  <si>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</si>
  <si>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</si>
  <si>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</si>
  <si>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</si>
  <si>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</si>
  <si>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</si>
  <si>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</si>
  <si>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</si>
  <si>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</si>
  <si>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</si>
  <si>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</si>
  <si>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</si>
  <si>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</si>
  <si>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</si>
  <si>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</si>
  <si>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</si>
  <si>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</si>
  <si>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</si>
  <si>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</si>
  <si>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</si>
  <si>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</si>
  <si>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</si>
  <si>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</si>
  <si>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</si>
  <si>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</si>
  <si>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</si>
  <si>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</si>
  <si>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</si>
  <si>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</si>
  <si>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</si>
  <si>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</si>
  <si>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</si>
  <si>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</si>
  <si>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</si>
  <si>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</si>
  <si>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</si>
  <si>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</si>
  <si>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</si>
  <si>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</si>
  <si>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</si>
  <si>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</si>
  <si>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</si>
  <si>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</si>
  <si>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</si>
  <si>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</si>
  <si>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</si>
  <si>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</si>
  <si>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</si>
  <si>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</si>
  <si>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</si>
  <si>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</si>
  <si>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</si>
  <si>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</si>
  <si>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</si>
  <si>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</si>
  <si>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</si>
  <si>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</si>
  <si>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</si>
  <si>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</si>
  <si>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</si>
  <si>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</si>
  <si>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</si>
  <si>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</si>
  <si>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</si>
  <si>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</si>
  <si>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</si>
  <si>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</si>
  <si>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</si>
  <si>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</si>
  <si>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</si>
  <si>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</si>
  <si>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</si>
  <si>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</si>
  <si>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</si>
  <si>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</si>
  <si>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</si>
  <si>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</si>
  <si>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</si>
  <si>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</si>
  <si>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</si>
  <si>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</si>
  <si>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</si>
  <si>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</si>
  <si>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</si>
  <si>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</si>
  <si>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</si>
  <si>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</si>
  <si>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</si>
  <si>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</si>
  <si>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</si>
  <si>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</si>
  <si>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</si>
  <si>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</si>
  <si>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</si>
  <si>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</si>
  <si>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</si>
  <si>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</si>
  <si>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</si>
  <si>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</si>
  <si>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</si>
  <si>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</si>
  <si>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</si>
  <si>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</si>
  <si>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</si>
  <si>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</si>
  <si>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</si>
  <si>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</si>
  <si>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</si>
  <si>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</si>
  <si>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</si>
  <si>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</si>
  <si>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</si>
  <si>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</si>
  <si>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</si>
  <si>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</si>
  <si>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</si>
  <si>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</si>
  <si>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</si>
  <si>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</si>
  <si>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</si>
  <si>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</si>
  <si>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</si>
  <si>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</si>
  <si>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</si>
  <si>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</si>
  <si>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</si>
  <si>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</si>
  <si>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</si>
  <si>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</si>
  <si>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</si>
  <si>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</si>
  <si>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</si>
  <si>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</si>
  <si>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</si>
  <si>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</si>
  <si>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</si>
  <si>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</si>
  <si>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</si>
  <si>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</si>
  <si>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</si>
  <si>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</si>
  <si>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</si>
  <si>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</si>
  <si>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</si>
  <si>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</si>
  <si>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</si>
  <si>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</si>
  <si>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</si>
  <si>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</si>
  <si>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</si>
  <si>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</si>
  <si>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</si>
  <si>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</si>
  <si>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</si>
  <si>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</si>
  <si>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</si>
  <si>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</si>
  <si>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</si>
  <si>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</si>
  <si>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</si>
  <si>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</si>
  <si>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</si>
  <si>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</si>
  <si>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</si>
  <si>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</si>
  <si>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</si>
  <si>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</si>
  <si>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</si>
  <si>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</si>
  <si>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</si>
  <si>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</si>
  <si>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</si>
  <si>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</si>
  <si>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</si>
  <si>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</si>
  <si>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</si>
  <si>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</si>
  <si>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</si>
  <si>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</si>
  <si>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</si>
  <si>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</si>
  <si>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</si>
  <si>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</si>
  <si>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</si>
  <si>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</si>
  <si>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</si>
  <si>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</si>
  <si>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</si>
  <si>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</si>
  <si>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</si>
  <si>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</si>
  <si>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</si>
  <si>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</si>
  <si>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</si>
  <si>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</si>
  <si>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</si>
  <si>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</si>
  <si>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</si>
  <si>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</si>
  <si>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</si>
  <si>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</si>
  <si>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</si>
  <si>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</si>
  <si>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</si>
  <si>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</si>
  <si>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</si>
  <si>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</si>
  <si>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</si>
  <si>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</si>
  <si>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</si>
  <si>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</si>
  <si>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</si>
  <si>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</si>
  <si>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</si>
  <si>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</si>
  <si>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</si>
  <si>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</si>
  <si>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</si>
  <si>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</si>
  <si>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</si>
  <si>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</si>
  <si>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</si>
  <si>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</si>
  <si>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</si>
  <si>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</si>
  <si>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</si>
  <si>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</si>
  <si>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</si>
  <si>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</si>
  <si>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</si>
  <si>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</si>
  <si>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</si>
  <si>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</si>
  <si>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</si>
  <si>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</si>
  <si>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</si>
  <si>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</si>
  <si>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</si>
  <si>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</si>
  <si>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</si>
  <si>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</si>
  <si>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</si>
  <si>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</si>
  <si>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</si>
  <si>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</si>
  <si>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</si>
  <si>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</si>
  <si>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</si>
  <si>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</si>
  <si>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</si>
  <si>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</si>
  <si>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</si>
  <si>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</si>
  <si>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</si>
  <si>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</si>
  <si>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</si>
  <si>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</si>
  <si>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</si>
  <si>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</si>
  <si>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</si>
  <si>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</si>
  <si>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</si>
  <si>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</si>
  <si>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</si>
  <si>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</si>
  <si>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</si>
  <si>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</si>
  <si>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</si>
  <si>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</si>
  <si>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</si>
  <si>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</si>
  <si>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</si>
  <si>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</si>
  <si>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</si>
  <si>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</si>
  <si>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</si>
  <si>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</si>
  <si>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</si>
  <si>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</si>
  <si>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</si>
  <si>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</si>
  <si>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</si>
  <si>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</si>
  <si>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</si>
  <si>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</si>
  <si>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</si>
  <si>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</si>
  <si>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</si>
  <si>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</si>
  <si>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</si>
  <si>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</si>
  <si>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</si>
  <si>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</si>
  <si>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</si>
  <si>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</si>
  <si>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</si>
  <si>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</si>
  <si>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</si>
  <si>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</si>
  <si>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</si>
  <si>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</si>
  <si>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</si>
  <si>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</si>
  <si>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</si>
  <si>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</si>
  <si>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</si>
  <si>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</si>
  <si>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</si>
  <si>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</si>
  <si>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</si>
  <si>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</si>
  <si>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</si>
  <si>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</si>
  <si>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</si>
  <si>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</si>
  <si>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</si>
  <si>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</si>
  <si>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</si>
  <si>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</si>
  <si>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</si>
  <si>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</si>
  <si>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</si>
  <si>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</si>
  <si>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</si>
  <si>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</si>
  <si>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</si>
  <si>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</si>
  <si>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</si>
  <si>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</si>
  <si>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</si>
  <si>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</si>
  <si>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</si>
  <si>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</si>
  <si>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</si>
  <si>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</si>
  <si>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</si>
  <si>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</si>
  <si>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</si>
  <si>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</si>
  <si>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</si>
  <si>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</si>
  <si>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</si>
  <si>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</si>
  <si>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</si>
  <si>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</si>
  <si>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</si>
  <si>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</si>
  <si>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</si>
  <si>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</si>
  <si>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</si>
  <si>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</si>
  <si>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</si>
  <si>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</si>
  <si>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</si>
  <si>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</si>
  <si>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</si>
  <si>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</si>
  <si>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</si>
  <si>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</si>
  <si>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</si>
  <si>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</si>
  <si>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</si>
  <si>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</si>
  <si>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</si>
  <si>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</si>
  <si>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</si>
  <si>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</si>
  <si>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</si>
  <si>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</si>
  <si>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</si>
  <si>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</si>
  <si>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</si>
  <si>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</si>
  <si>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</si>
  <si>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</si>
  <si>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</si>
  <si>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</si>
  <si>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</si>
  <si>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</si>
  <si>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</si>
  <si>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</si>
  <si>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</si>
  <si>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</si>
  <si>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</si>
  <si>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</si>
  <si>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</si>
  <si>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</si>
  <si>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</si>
  <si>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</si>
  <si>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</si>
  <si>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</si>
  <si>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</si>
  <si>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</si>
  <si>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</si>
  <si>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</si>
  <si>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</si>
  <si>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</si>
  <si>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</si>
  <si>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</si>
  <si>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</si>
  <si>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</si>
  <si>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</si>
  <si>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</si>
  <si>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</si>
  <si>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</si>
  <si>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</si>
  <si>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</si>
  <si>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</si>
  <si>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</si>
  <si>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</si>
  <si>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</si>
  <si>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</si>
  <si>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</si>
  <si>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</si>
  <si>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</si>
  <si>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</si>
  <si>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</si>
  <si>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</si>
  <si>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</si>
  <si>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</si>
  <si>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</si>
  <si>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</si>
  <si>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</si>
  <si>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</si>
  <si>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</si>
  <si>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</si>
  <si>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</si>
  <si>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</si>
  <si>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</si>
  <si>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</si>
  <si>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</si>
  <si>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</si>
  <si>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</si>
  <si>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</si>
  <si>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</si>
  <si>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</si>
  <si>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</si>
  <si>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</si>
  <si>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</si>
  <si>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</si>
  <si>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</si>
  <si>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</si>
  <si>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</si>
  <si>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</si>
  <si>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</si>
  <si>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</si>
  <si>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</si>
  <si>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</si>
  <si>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</si>
  <si>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</si>
  <si>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</si>
  <si>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</si>
  <si>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</si>
  <si>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</si>
  <si>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</si>
  <si>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</si>
  <si>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</si>
  <si>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</si>
  <si>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</si>
  <si>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</si>
  <si>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</si>
  <si>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</si>
  <si>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</si>
  <si>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</si>
  <si>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</si>
  <si>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</si>
  <si>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</si>
  <si>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</si>
  <si>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</si>
  <si>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</si>
  <si>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</si>
  <si>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</si>
  <si>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</si>
  <si>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</si>
  <si>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</si>
  <si>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</si>
  <si>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</si>
  <si>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</si>
  <si>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</si>
  <si>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</si>
  <si>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</si>
  <si>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</si>
  <si>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</si>
  <si>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</si>
  <si>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</si>
  <si>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</si>
  <si>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</si>
  <si>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</si>
  <si>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</si>
  <si>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</si>
  <si>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</si>
  <si>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</si>
  <si>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</si>
  <si>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</si>
  <si>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</si>
  <si>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</si>
  <si>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</si>
  <si>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</si>
  <si>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</si>
  <si>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</si>
  <si>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</si>
  <si>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</si>
  <si>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</si>
  <si>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</si>
  <si>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</si>
  <si>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</si>
  <si>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</si>
  <si>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</si>
  <si>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</si>
  <si>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</si>
  <si>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</si>
  <si>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</si>
  <si>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</si>
  <si>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</si>
  <si>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</si>
  <si>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</si>
  <si>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</si>
  <si>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</si>
  <si>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</si>
  <si>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</si>
  <si>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</si>
  <si>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</si>
  <si>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</si>
  <si>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</si>
  <si>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</si>
  <si>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</si>
  <si>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</si>
  <si>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</si>
  <si>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</si>
  <si>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</si>
  <si>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</si>
  <si>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</si>
  <si>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</si>
  <si>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</si>
  <si>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</si>
  <si>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</si>
  <si>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</si>
  <si>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</si>
  <si>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</si>
  <si>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</si>
  <si>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</si>
  <si>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</si>
  <si>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</si>
  <si>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</si>
  <si>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</si>
  <si>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</si>
  <si>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</si>
  <si>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</si>
  <si>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</si>
  <si>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</si>
  <si>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</si>
  <si>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</si>
  <si>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</si>
  <si>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</si>
  <si>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</si>
  <si>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</si>
  <si>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</si>
  <si>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</si>
  <si>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</si>
  <si>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</si>
  <si>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</si>
  <si>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</si>
  <si>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</si>
  <si>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</si>
  <si>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</si>
  <si>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</si>
  <si>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</si>
  <si>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</si>
  <si>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</si>
  <si>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</si>
  <si>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</si>
  <si>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</si>
  <si>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</si>
  <si>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</si>
  <si>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</si>
  <si>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</si>
  <si>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</si>
  <si>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</si>
  <si>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</si>
  <si>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</si>
  <si>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</si>
  <si>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</si>
  <si>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</si>
  <si>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</si>
  <si>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</si>
  <si>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</si>
  <si>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</si>
  <si>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</si>
  <si>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</si>
  <si>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</si>
  <si>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</si>
  <si>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</si>
  <si>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</si>
  <si>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</si>
  <si>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</si>
  <si>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</si>
  <si>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</si>
  <si>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</si>
  <si>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</si>
  <si>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</si>
  <si>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</si>
  <si>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</si>
  <si>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</si>
  <si>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</si>
  <si>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</si>
  <si>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</si>
  <si>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</si>
  <si>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</si>
  <si>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</si>
  <si>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</si>
  <si>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</si>
  <si>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</si>
  <si>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</si>
  <si>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</si>
  <si>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</si>
  <si>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</si>
  <si>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</si>
  <si>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</si>
  <si>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</si>
  <si>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</si>
  <si>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</si>
  <si>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</si>
  <si>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</si>
  <si>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</si>
  <si>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</si>
  <si>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</si>
  <si>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</si>
  <si>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</si>
  <si>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</si>
  <si>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</si>
  <si>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</si>
  <si>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</si>
  <si>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</si>
  <si>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</si>
  <si>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</si>
  <si>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</si>
  <si>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</si>
  <si>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</si>
  <si>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</si>
  <si>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</si>
  <si>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</si>
  <si>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</si>
  <si>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</si>
  <si>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</si>
  <si>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</si>
  <si>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</si>
  <si>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</si>
  <si>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</si>
  <si>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</si>
  <si>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</si>
  <si>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</si>
  <si>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</si>
  <si>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</si>
  <si>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</si>
  <si>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</si>
  <si>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</si>
  <si>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</si>
  <si>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</si>
  <si>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</si>
  <si>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</si>
  <si>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</si>
  <si>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</si>
  <si>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</si>
  <si>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</si>
  <si>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</si>
  <si>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</si>
  <si>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</si>
  <si>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</si>
  <si>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</si>
  <si>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</si>
  <si>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</si>
  <si>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</si>
  <si>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</si>
  <si>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</si>
  <si>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</si>
  <si>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</si>
  <si>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</si>
  <si>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</si>
  <si>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</si>
  <si>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</si>
  <si>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</si>
  <si>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</si>
  <si>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</si>
  <si>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</si>
  <si>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</si>
  <si>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</si>
  <si>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</si>
  <si>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</si>
  <si>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</si>
  <si>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</si>
  <si>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</si>
  <si>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</si>
  <si>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</si>
  <si>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</si>
  <si>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</si>
  <si>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</si>
  <si>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</si>
  <si>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</si>
  <si>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</si>
  <si>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</si>
  <si>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</si>
  <si>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</si>
  <si>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</si>
  <si>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</si>
  <si>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</si>
  <si>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</si>
  <si>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</si>
  <si>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</si>
  <si>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</si>
  <si>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</si>
  <si>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</si>
  <si>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</si>
  <si>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</si>
  <si>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</si>
  <si>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</si>
  <si>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</si>
  <si>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</si>
  <si>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</si>
  <si>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</si>
  <si>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</si>
  <si>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</si>
  <si>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</si>
  <si>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</si>
  <si>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</si>
  <si>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</si>
  <si>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</si>
  <si>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</si>
  <si>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</si>
  <si>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</si>
  <si>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</si>
  <si>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</si>
  <si>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</si>
  <si>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</si>
  <si>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</si>
  <si>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</si>
  <si>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</si>
  <si>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</si>
  <si>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</si>
  <si>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</si>
  <si>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</si>
  <si>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</si>
  <si>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</si>
  <si>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</si>
  <si>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</si>
  <si>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</si>
  <si>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</si>
  <si>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</si>
  <si>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</si>
  <si>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</si>
  <si>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</si>
  <si>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</si>
  <si>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</si>
  <si>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</si>
  <si>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</si>
  <si>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</si>
  <si>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</si>
  <si>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</si>
  <si>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</si>
  <si>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</si>
  <si>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</si>
  <si>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</si>
  <si>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</si>
  <si>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</si>
  <si>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</si>
  <si>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</si>
  <si>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</si>
  <si>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</si>
  <si>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</si>
  <si>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</si>
  <si>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</si>
  <si>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</si>
  <si>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</si>
  <si>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</si>
  <si>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</si>
  <si>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</si>
  <si>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</si>
  <si>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</si>
  <si>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</si>
  <si>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</si>
  <si>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</si>
  <si>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</si>
  <si>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</si>
  <si>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</si>
  <si>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</si>
  <si>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</si>
  <si>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</si>
  <si>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</si>
  <si>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</si>
  <si>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</si>
  <si>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</si>
  <si>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</si>
  <si>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</si>
  <si>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</si>
  <si>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</si>
  <si>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</si>
  <si>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</si>
  <si>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</si>
  <si>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</si>
  <si>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</si>
  <si>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</si>
  <si>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</si>
  <si>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</si>
  <si>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</si>
  <si>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</si>
  <si>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</si>
  <si>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</si>
  <si>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</si>
  <si>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</si>
  <si>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</si>
  <si>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</si>
  <si>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</si>
  <si>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</si>
  <si>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</si>
  <si>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</si>
  <si>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</si>
  <si>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</si>
  <si>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</si>
  <si>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</si>
  <si>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</si>
  <si>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</si>
  <si>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</si>
  <si>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</si>
  <si>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</si>
  <si>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</si>
  <si>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</si>
  <si>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</si>
  <si>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</si>
  <si>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</si>
  <si>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</si>
  <si>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</si>
  <si>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</si>
  <si>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</si>
  <si>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</si>
  <si>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</si>
  <si>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</si>
  <si>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</si>
  <si>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</si>
  <si>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</si>
  <si>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</si>
  <si>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</si>
  <si>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</si>
  <si>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</si>
  <si>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</si>
  <si>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</si>
  <si>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</si>
  <si>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</si>
  <si>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</si>
  <si>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</si>
  <si>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</si>
  <si>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</si>
  <si>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</si>
  <si>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</si>
  <si>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</si>
  <si>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</si>
  <si>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</si>
  <si>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</si>
  <si>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</si>
  <si>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</si>
  <si>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</si>
  <si>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</si>
  <si>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</si>
  <si>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</si>
  <si>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</si>
  <si>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</si>
  <si>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</si>
  <si>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</si>
  <si>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</si>
  <si>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</si>
  <si>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</si>
  <si>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</si>
  <si>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</si>
  <si>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</si>
  <si>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</si>
  <si>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</si>
  <si>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</si>
  <si>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</si>
  <si>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</si>
  <si>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</si>
  <si>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</si>
  <si>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</si>
  <si>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</si>
  <si>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</si>
  <si>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</si>
  <si>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</si>
  <si>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</si>
  <si>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</si>
  <si>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</si>
  <si>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</si>
  <si>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</si>
  <si>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</si>
  <si>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</si>
  <si>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</si>
  <si>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</si>
  <si>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</si>
  <si>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</si>
  <si>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</si>
  <si>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</si>
  <si>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</si>
  <si>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</si>
  <si>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</si>
  <si>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</si>
  <si>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</si>
  <si>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</si>
  <si>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</si>
  <si>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</si>
  <si>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</si>
  <si>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</si>
  <si>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</si>
  <si>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</si>
  <si>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</si>
  <si>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</si>
  <si>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</si>
  <si>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</si>
  <si>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</si>
  <si>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</si>
  <si>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</si>
  <si>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</si>
  <si>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</si>
  <si>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</si>
  <si>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</si>
  <si>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</si>
  <si>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</si>
  <si>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</si>
  <si>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</si>
  <si>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</si>
  <si>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</si>
  <si>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</si>
  <si>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</si>
  <si>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</si>
  <si>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</si>
  <si>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</si>
  <si>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</si>
  <si>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</si>
  <si>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</si>
  <si>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</si>
  <si>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</si>
  <si>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</si>
  <si>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</si>
  <si>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</si>
  <si>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</si>
  <si>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</si>
  <si>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</si>
  <si>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</si>
  <si>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</si>
  <si>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</si>
  <si>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</si>
  <si>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</si>
  <si>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</si>
  <si>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</si>
  <si>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</si>
  <si>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</si>
  <si>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</si>
  <si>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</si>
  <si>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</si>
  <si>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</si>
  <si>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</si>
  <si>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</si>
  <si>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</si>
  <si>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</si>
  <si>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</si>
  <si>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</si>
  <si>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</si>
  <si>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</si>
  <si>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</si>
  <si>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</si>
  <si>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</si>
  <si>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</si>
  <si>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</si>
  <si>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</si>
  <si>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</si>
  <si>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</si>
  <si>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</si>
  <si>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</si>
  <si>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</si>
  <si>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</si>
  <si>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</si>
  <si>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</si>
  <si>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</si>
  <si>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</si>
  <si>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</si>
  <si>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</si>
  <si>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</si>
  <si>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</si>
  <si>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</si>
  <si>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</si>
  <si>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</si>
  <si>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</si>
  <si>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</si>
  <si>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</si>
  <si>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</si>
  <si>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</si>
  <si>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</si>
  <si>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</si>
  <si>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</si>
  <si>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</si>
  <si>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</si>
  <si>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</si>
  <si>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</si>
  <si>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</si>
  <si>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</si>
  <si>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</si>
  <si>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</si>
  <si>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</si>
  <si>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</si>
  <si>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</si>
  <si>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</si>
  <si>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</si>
  <si>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</si>
  <si>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</si>
  <si>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</si>
  <si>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</si>
  <si>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</si>
  <si>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</si>
  <si>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</si>
  <si>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</si>
  <si>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</si>
  <si>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</si>
  <si>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</si>
  <si>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</si>
  <si>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</si>
  <si>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</si>
  <si>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</si>
  <si>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</si>
  <si>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</si>
  <si>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</si>
  <si>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</si>
  <si>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</si>
  <si>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</si>
  <si>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</si>
  <si>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</si>
  <si>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</si>
  <si>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</si>
  <si>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</si>
  <si>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</si>
  <si>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</si>
  <si>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</si>
  <si>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</si>
  <si>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</si>
  <si>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</si>
  <si>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</si>
  <si>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</si>
  <si>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</si>
  <si>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</si>
  <si>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</si>
  <si>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</si>
  <si>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</si>
  <si>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</si>
  <si>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</si>
  <si>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</si>
  <si>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</si>
  <si>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</si>
  <si>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</si>
  <si>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</si>
  <si>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</si>
  <si>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</si>
  <si>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</si>
  <si>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</si>
  <si>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</si>
  <si>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</si>
  <si>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</si>
  <si>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</si>
  <si>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</si>
  <si>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</si>
  <si>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</si>
  <si>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</si>
  <si>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</si>
  <si>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</si>
  <si>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</si>
  <si>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</si>
  <si>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</si>
  <si>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</si>
  <si>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</si>
  <si>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</si>
  <si>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</si>
  <si>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</si>
  <si>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</si>
  <si>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</si>
  <si>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</si>
  <si>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</si>
  <si>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</si>
  <si>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</si>
  <si>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</si>
  <si>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</si>
  <si>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</si>
  <si>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</si>
  <si>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</si>
  <si>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</si>
  <si>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</si>
  <si>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</si>
  <si>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</si>
  <si>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</si>
  <si>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</si>
  <si>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</si>
  <si>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</si>
  <si>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</si>
  <si>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</si>
  <si>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</si>
  <si>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</si>
  <si>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</si>
  <si>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</si>
  <si>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</si>
  <si>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</si>
  <si>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</si>
  <si>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</si>
  <si>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</si>
  <si>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</si>
  <si>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</si>
  <si>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</si>
  <si>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</si>
  <si>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</si>
  <si>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</si>
  <si>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</si>
  <si>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</si>
  <si>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</si>
  <si>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</si>
  <si>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</si>
  <si>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</si>
  <si>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</si>
  <si>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</si>
  <si>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</si>
  <si>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</si>
  <si>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</si>
  <si>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</si>
  <si>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</si>
  <si>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</si>
  <si>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</si>
  <si>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</si>
  <si>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</si>
  <si>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</si>
  <si>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</si>
  <si>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</si>
  <si>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</si>
  <si>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</si>
  <si>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</si>
  <si>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</si>
  <si>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</si>
  <si>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</si>
  <si>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</si>
  <si>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</si>
  <si>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</si>
  <si>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</si>
  <si>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</si>
  <si>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</si>
  <si>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</si>
  <si>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</si>
  <si>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</si>
  <si>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</si>
  <si>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</si>
  <si>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</si>
  <si>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</si>
  <si>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</si>
  <si>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</si>
  <si>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</si>
  <si>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</si>
  <si>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</si>
  <si>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</si>
  <si>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</si>
  <si>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</si>
  <si>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</si>
  <si>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</si>
  <si>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</si>
  <si>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</si>
  <si>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</si>
  <si>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</si>
  <si>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</si>
  <si>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</si>
  <si>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</si>
  <si>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</si>
  <si>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</si>
  <si>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</si>
  <si>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</si>
  <si>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</si>
  <si>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</si>
  <si>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</si>
  <si>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</si>
  <si>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</si>
  <si>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</si>
  <si>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</si>
  <si>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</si>
  <si>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</si>
  <si>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</si>
  <si>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</si>
  <si>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</si>
  <si>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</si>
  <si>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</si>
  <si>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</si>
  <si>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</si>
  <si>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</si>
  <si>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</si>
  <si>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</si>
  <si>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</si>
  <si>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</si>
  <si>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</si>
  <si>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</si>
  <si>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</si>
  <si>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</si>
  <si>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</si>
  <si>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</si>
  <si>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</si>
  <si>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</si>
  <si>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</si>
  <si>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</si>
  <si>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</si>
  <si>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</si>
  <si>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</si>
  <si>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</si>
  <si>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</si>
  <si>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</si>
  <si>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</si>
  <si>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</si>
  <si>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</si>
  <si>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</si>
  <si>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</si>
  <si>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</si>
  <si>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</si>
  <si>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</si>
  <si>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</si>
  <si>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</si>
  <si>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</si>
  <si>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</si>
  <si>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</si>
  <si>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</si>
  <si>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</si>
  <si>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</si>
  <si>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</si>
  <si>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</si>
  <si>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</si>
  <si>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</si>
  <si>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</si>
  <si>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</si>
  <si>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</si>
  <si>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</si>
  <si>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</si>
  <si>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</si>
  <si>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</si>
  <si>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</si>
  <si>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</si>
  <si>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</si>
  <si>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</si>
  <si>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</si>
  <si>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</si>
  <si>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</si>
  <si>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</si>
  <si>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</si>
  <si>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</si>
  <si>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</si>
  <si>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</si>
  <si>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</si>
  <si>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</si>
  <si>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</si>
  <si>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</si>
  <si>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</si>
  <si>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</si>
  <si>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</si>
  <si>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</si>
  <si>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</si>
  <si>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</si>
  <si>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</si>
  <si>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</si>
  <si>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</si>
  <si>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</si>
  <si>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</si>
  <si>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</si>
  <si>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</si>
  <si>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</si>
  <si>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</si>
  <si>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</si>
  <si>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</si>
  <si>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</si>
  <si>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</si>
  <si>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</si>
  <si>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</si>
  <si>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</si>
  <si>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</si>
  <si>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</si>
  <si>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</si>
  <si>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</si>
  <si>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</si>
  <si>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</si>
  <si>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</si>
  <si>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</si>
  <si>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</si>
  <si>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</si>
  <si>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</si>
  <si>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</si>
  <si>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</si>
  <si>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</si>
  <si>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</si>
  <si>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</si>
  <si>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</si>
  <si>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</si>
  <si>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</si>
  <si>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</si>
  <si>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</si>
  <si>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</si>
  <si>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</si>
  <si>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</si>
  <si>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</si>
  <si>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</si>
  <si>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</si>
  <si>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</si>
  <si>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</si>
  <si>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</si>
  <si>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</si>
  <si>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</si>
  <si>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</si>
  <si>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</si>
  <si>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</si>
  <si>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</si>
  <si>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</si>
  <si>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</si>
  <si>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</si>
  <si>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</si>
  <si>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</si>
  <si>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</si>
  <si>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</si>
  <si>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</si>
  <si>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</si>
  <si>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</si>
  <si>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</si>
  <si>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FAYETTE</t>
  </si>
  <si>
    <t>VANDALIA</t>
  </si>
  <si>
    <t>JULIE WOLLERMAN</t>
  </si>
  <si>
    <t>juliewollerman@roe3.org</t>
  </si>
  <si>
    <t>618-283-5011</t>
  </si>
  <si>
    <t>618-283-5013</t>
  </si>
  <si>
    <t>Robin R. Yockey</t>
  </si>
  <si>
    <t>Vandalia CUSD 203 Administrative District</t>
  </si>
  <si>
    <t>Page 11, Line 107</t>
  </si>
  <si>
    <t xml:space="preserve">  Educational Fund</t>
  </si>
  <si>
    <t>Dr. Jennifer Garrison</t>
  </si>
  <si>
    <t>jgarrison@vandals203.org</t>
  </si>
  <si>
    <t>618-283-4525</t>
  </si>
  <si>
    <t>618-283-4107</t>
  </si>
  <si>
    <t xml:space="preserve">    Other Local Revenue $2,709 Reimbursements</t>
  </si>
  <si>
    <t>217-774-9589</t>
  </si>
  <si>
    <t xml:space="preserve">105 ILCS 5/17-1 requires joint agreements to adopt annual budgets by September 1 of each fiscal year.  The budgets are required to be available for public inspection for 30 days prior to approval.  Notice of availability of the budget for inspection and the public hearing must be given by publication in a newspaper published in the administrative district a least 30 days prior to the hearing. </t>
  </si>
  <si>
    <t>No notice of availability for inspection or notice of the public hearing was published.</t>
  </si>
  <si>
    <t>The finding applies to the original budget.</t>
  </si>
  <si>
    <t>The joint agreement is not in compliance with 105 ILCS 5/17-1.</t>
  </si>
  <si>
    <t>The responsibility for filing the notice of the availability of the budget for inspection and the public hearing has not been assigned to either the administrative district or the joint agreement.</t>
  </si>
  <si>
    <t>Notice of the availability of the budget for inspection and the public hearing should be given by publication in a newspaper in the administrative district at least 30 days prior to the hearing and responsibility for this publication should be assigned.</t>
  </si>
  <si>
    <t>23. Opinion is adverse due to regulatory basis presentation.</t>
  </si>
  <si>
    <t>20. No notice of  the 30 day public inspection period and public hearing was published in connection with the budget adoption process.</t>
  </si>
  <si>
    <t>1109 NORTH EIGHTH ST</t>
  </si>
  <si>
    <t>OKAW Area Vocational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</si>
</sst>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6" fillId="0" borderId="0"/>
    <xf numFmtId="0" fontId="48" fillId="0" borderId="0" applyNumberFormat="0" applyFill="0" applyBorder="0" applyAlignment="0" applyProtection="0"/>
    <xf numFmtId="0" fontId="5" fillId="0" borderId="0"/>
    <xf numFmtId="0" fontId="4" fillId="0" borderId="0"/>
    <xf numFmtId="0" fontId="1" fillId="0" borderId="0"/>
  </cellStyleXfs>
  <cellXfs count="2498">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7"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6"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0" fillId="0" borderId="47" xfId="0" applyFont="1" applyFill="1" applyBorder="1" applyAlignment="1">
      <alignment horizontal="left" vertical="center"/>
    </xf>
    <xf numFmtId="0" fontId="51" fillId="0" borderId="0" xfId="0" applyFont="1" applyBorder="1"/>
    <xf numFmtId="0" fontId="51" fillId="0" borderId="47" xfId="0" applyFont="1" applyBorder="1" applyAlignment="1">
      <alignment horizontal="centerContinuous" vertical="center"/>
    </xf>
    <xf numFmtId="0" fontId="51" fillId="0" borderId="25" xfId="0" applyFont="1" applyBorder="1"/>
    <xf numFmtId="0" fontId="50" fillId="0" borderId="25" xfId="0" applyFont="1" applyBorder="1" applyAlignment="1">
      <alignment horizontal="left" vertical="center"/>
    </xf>
    <xf numFmtId="0" fontId="50" fillId="0" borderId="25" xfId="0" applyFont="1" applyBorder="1" applyAlignment="1">
      <alignment horizontal="center" vertical="center" wrapText="1"/>
    </xf>
    <xf numFmtId="0" fontId="51" fillId="0" borderId="0" xfId="0" applyFont="1" applyBorder="1" applyAlignment="1">
      <alignment horizontal="left"/>
    </xf>
    <xf numFmtId="0" fontId="50" fillId="0" borderId="0" xfId="0" applyFont="1" applyBorder="1"/>
    <xf numFmtId="49" fontId="51" fillId="0" borderId="0" xfId="0" applyNumberFormat="1" applyFont="1" applyBorder="1" applyAlignment="1">
      <alignment horizontal="left"/>
    </xf>
    <xf numFmtId="49" fontId="52" fillId="0" borderId="0" xfId="2" applyNumberFormat="1" applyFont="1" applyBorder="1" applyAlignment="1" applyProtection="1">
      <alignment horizontal="center"/>
    </xf>
    <xf numFmtId="49" fontId="51" fillId="0" borderId="0" xfId="0" applyNumberFormat="1" applyFont="1" applyBorder="1" applyAlignment="1">
      <alignment horizontal="center"/>
    </xf>
    <xf numFmtId="0" fontId="51" fillId="0" borderId="0" xfId="0" applyFont="1" applyBorder="1" applyAlignment="1">
      <alignment horizontal="left" indent="1"/>
    </xf>
    <xf numFmtId="0" fontId="50" fillId="0" borderId="0" xfId="0" applyFont="1" applyBorder="1" applyAlignment="1">
      <alignment horizontal="left"/>
    </xf>
    <xf numFmtId="0" fontId="51" fillId="0" borderId="0" xfId="0" applyFont="1" applyBorder="1" applyAlignment="1">
      <alignment horizontal="centerContinuous" vertical="center"/>
    </xf>
    <xf numFmtId="0" fontId="51" fillId="0" borderId="0" xfId="0" applyFont="1" applyBorder="1" applyAlignment="1">
      <alignment vertical="center"/>
    </xf>
    <xf numFmtId="0" fontId="54" fillId="0" borderId="0" xfId="2" applyFont="1" applyBorder="1" applyAlignment="1" applyProtection="1">
      <alignment horizontal="left" indent="2"/>
    </xf>
    <xf numFmtId="0" fontId="55" fillId="0" borderId="0" xfId="0" applyFont="1" applyBorder="1"/>
    <xf numFmtId="0" fontId="58" fillId="0" borderId="0" xfId="0" applyFont="1" applyBorder="1"/>
    <xf numFmtId="164" fontId="60" fillId="0" borderId="0" xfId="0" applyNumberFormat="1" applyFont="1" applyBorder="1" applyAlignment="1" applyProtection="1">
      <alignment vertical="center"/>
    </xf>
    <xf numFmtId="0" fontId="53" fillId="0" borderId="0" xfId="0" applyFont="1" applyBorder="1"/>
    <xf numFmtId="0" fontId="53" fillId="0" borderId="0" xfId="0" applyFont="1" applyBorder="1" applyAlignment="1" applyProtection="1">
      <alignment vertical="center"/>
    </xf>
    <xf numFmtId="0" fontId="51" fillId="0" borderId="0" xfId="0" applyFont="1" applyBorder="1" applyAlignment="1" applyProtection="1">
      <alignment horizontal="left" vertical="top"/>
      <protection locked="0"/>
    </xf>
    <xf numFmtId="0" fontId="51" fillId="0" borderId="0" xfId="0" applyFont="1" applyFill="1" applyBorder="1"/>
    <xf numFmtId="0" fontId="58" fillId="0" borderId="0" xfId="0" applyFont="1" applyBorder="1" applyAlignment="1">
      <alignment vertical="center"/>
    </xf>
    <xf numFmtId="49" fontId="51" fillId="0" borderId="0" xfId="0" applyNumberFormat="1" applyFont="1" applyBorder="1" applyAlignment="1">
      <alignment horizontal="center" vertical="center"/>
    </xf>
    <xf numFmtId="49" fontId="51" fillId="0" borderId="0" xfId="0" applyNumberFormat="1" applyFont="1" applyBorder="1" applyAlignment="1">
      <alignment vertical="center"/>
    </xf>
    <xf numFmtId="49" fontId="63" fillId="0" borderId="0" xfId="0" applyNumberFormat="1" applyFont="1" applyBorder="1" applyAlignment="1">
      <alignment horizontal="left" vertical="center"/>
    </xf>
    <xf numFmtId="49" fontId="51" fillId="0" borderId="0" xfId="0" applyNumberFormat="1" applyFont="1" applyBorder="1" applyAlignment="1">
      <alignment horizontal="left" indent="2"/>
    </xf>
    <xf numFmtId="49" fontId="51" fillId="0" borderId="0" xfId="0" applyNumberFormat="1" applyFont="1" applyBorder="1"/>
    <xf numFmtId="49" fontId="51" fillId="0" borderId="0" xfId="0" applyNumberFormat="1" applyFont="1" applyBorder="1" applyAlignment="1">
      <alignment horizontal="left" indent="1"/>
    </xf>
    <xf numFmtId="49" fontId="54" fillId="0" borderId="0" xfId="2" applyNumberFormat="1" applyFont="1" applyBorder="1" applyAlignment="1" applyProtection="1">
      <alignment horizontal="left" indent="1"/>
    </xf>
    <xf numFmtId="49" fontId="51" fillId="0" borderId="0" xfId="0" applyNumberFormat="1" applyFont="1" applyFill="1" applyBorder="1" applyAlignment="1">
      <alignment horizontal="left" indent="1"/>
    </xf>
    <xf numFmtId="49" fontId="51" fillId="0" borderId="0" xfId="0" applyNumberFormat="1" applyFont="1" applyFill="1" applyBorder="1" applyAlignment="1">
      <alignment horizontal="left" indent="2"/>
    </xf>
    <xf numFmtId="49" fontId="51" fillId="0" borderId="0" xfId="0" applyNumberFormat="1" applyFont="1" applyFill="1" applyBorder="1" applyAlignment="1">
      <alignment horizontal="left" indent="3"/>
    </xf>
    <xf numFmtId="49" fontId="57" fillId="0" borderId="0" xfId="0" applyNumberFormat="1" applyFont="1" applyBorder="1" applyAlignment="1">
      <alignment horizontal="left" indent="2"/>
    </xf>
    <xf numFmtId="49" fontId="59" fillId="0" borderId="0" xfId="0" applyNumberFormat="1" applyFont="1" applyBorder="1" applyAlignment="1">
      <alignment horizontal="left" indent="5"/>
    </xf>
    <xf numFmtId="49" fontId="59" fillId="0" borderId="0" xfId="0" applyNumberFormat="1" applyFont="1" applyBorder="1" applyAlignment="1">
      <alignment horizontal="left" indent="3"/>
    </xf>
    <xf numFmtId="49" fontId="56" fillId="0" borderId="0" xfId="0" applyNumberFormat="1" applyFont="1" applyBorder="1" applyAlignment="1">
      <alignment horizontal="left"/>
    </xf>
    <xf numFmtId="49" fontId="54" fillId="0" borderId="0" xfId="2" applyNumberFormat="1" applyFont="1" applyBorder="1" applyAlignment="1" applyProtection="1">
      <alignment horizontal="left" indent="3"/>
    </xf>
    <xf numFmtId="49" fontId="51" fillId="0" borderId="0" xfId="0" applyNumberFormat="1" applyFont="1" applyFill="1" applyBorder="1"/>
    <xf numFmtId="49" fontId="54" fillId="0" borderId="0" xfId="2" applyNumberFormat="1" applyFont="1" applyBorder="1" applyAlignment="1" applyProtection="1">
      <alignment horizontal="left" indent="2"/>
    </xf>
    <xf numFmtId="0" fontId="53" fillId="0" borderId="0" xfId="0" applyFont="1" applyBorder="1" applyProtection="1"/>
    <xf numFmtId="0" fontId="53" fillId="0" borderId="0" xfId="0" applyFont="1" applyBorder="1" applyAlignment="1" applyProtection="1">
      <alignment horizontal="left"/>
    </xf>
    <xf numFmtId="164" fontId="58" fillId="0" borderId="0" xfId="0" applyNumberFormat="1" applyFont="1" applyBorder="1" applyAlignment="1" applyProtection="1">
      <alignment horizontal="left"/>
    </xf>
    <xf numFmtId="0" fontId="53" fillId="0" borderId="0" xfId="0" applyFont="1" applyBorder="1" applyAlignment="1" applyProtection="1">
      <alignment horizontal="center" vertical="top" textRotation="180"/>
    </xf>
    <xf numFmtId="0" fontId="53" fillId="0" borderId="0" xfId="0" applyFont="1" applyBorder="1" applyAlignment="1" applyProtection="1"/>
    <xf numFmtId="0" fontId="67" fillId="0" borderId="0" xfId="0" applyFont="1" applyBorder="1" applyAlignment="1" applyProtection="1">
      <alignment horizontal="centerContinuous" vertical="center"/>
    </xf>
    <xf numFmtId="164" fontId="60" fillId="0" borderId="0" xfId="0" applyNumberFormat="1" applyFont="1" applyBorder="1" applyAlignment="1" applyProtection="1">
      <alignment horizontal="left" vertical="center"/>
    </xf>
    <xf numFmtId="0" fontId="51" fillId="0" borderId="0" xfId="0" applyFont="1" applyBorder="1" applyAlignment="1" applyProtection="1">
      <alignment horizontal="left" vertical="center"/>
    </xf>
    <xf numFmtId="0" fontId="53" fillId="0" borderId="0" xfId="0" applyFont="1" applyBorder="1" applyAlignment="1"/>
    <xf numFmtId="0" fontId="67" fillId="0" borderId="0" xfId="0" applyFont="1" applyBorder="1" applyAlignment="1" applyProtection="1">
      <alignment horizontal="center" vertical="center"/>
    </xf>
    <xf numFmtId="0" fontId="58" fillId="0" borderId="0" xfId="0" applyFont="1" applyBorder="1" applyAlignment="1">
      <alignment horizontal="left" vertical="top"/>
    </xf>
    <xf numFmtId="164" fontId="58" fillId="0" borderId="0" xfId="0" applyNumberFormat="1" applyFont="1" applyBorder="1" applyAlignment="1">
      <alignment horizontal="left" vertical="top"/>
    </xf>
    <xf numFmtId="0" fontId="62" fillId="0" borderId="0" xfId="0" applyFont="1" applyBorder="1" applyAlignment="1" applyProtection="1">
      <alignment horizontal="left" vertical="center"/>
    </xf>
    <xf numFmtId="0" fontId="68" fillId="0" borderId="0" xfId="0" applyFont="1" applyBorder="1" applyAlignment="1">
      <alignment horizontal="left" vertical="top"/>
    </xf>
    <xf numFmtId="0" fontId="51" fillId="0" borderId="0" xfId="0" applyFont="1" applyBorder="1" applyProtection="1"/>
    <xf numFmtId="0" fontId="51" fillId="0" borderId="0" xfId="0" applyFont="1" applyBorder="1" applyAlignment="1" applyProtection="1">
      <alignment horizontal="left"/>
    </xf>
    <xf numFmtId="0" fontId="58" fillId="0" borderId="0" xfId="0" applyFont="1" applyBorder="1" applyProtection="1"/>
    <xf numFmtId="0" fontId="50" fillId="0" borderId="0" xfId="0" applyFont="1" applyBorder="1" applyAlignment="1" applyProtection="1">
      <alignment horizontal="center" vertical="center"/>
    </xf>
    <xf numFmtId="164" fontId="50" fillId="0" borderId="2" xfId="0" applyNumberFormat="1" applyFont="1" applyBorder="1" applyAlignment="1" applyProtection="1">
      <alignment horizontal="center" vertical="center"/>
      <protection locked="0"/>
    </xf>
    <xf numFmtId="0" fontId="58" fillId="0" borderId="0" xfId="0" applyFont="1" applyBorder="1" applyAlignment="1">
      <alignment horizontal="left" vertical="center"/>
    </xf>
    <xf numFmtId="0" fontId="51" fillId="0" borderId="0" xfId="0" applyFont="1" applyBorder="1" applyAlignment="1" applyProtection="1">
      <alignment vertical="center"/>
    </xf>
    <xf numFmtId="164" fontId="60" fillId="0" borderId="0" xfId="0" applyNumberFormat="1" applyFont="1" applyBorder="1" applyAlignment="1" applyProtection="1">
      <alignment horizontal="right" vertical="center"/>
    </xf>
    <xf numFmtId="164" fontId="58" fillId="0" borderId="0" xfId="0" applyNumberFormat="1" applyFont="1" applyBorder="1" applyAlignment="1" applyProtection="1">
      <alignment vertical="center"/>
    </xf>
    <xf numFmtId="0" fontId="58" fillId="0" borderId="0" xfId="0" applyFont="1" applyBorder="1" applyAlignment="1" applyProtection="1">
      <alignment horizontal="left" vertical="center" indent="1"/>
    </xf>
    <xf numFmtId="0" fontId="50" fillId="0" borderId="2" xfId="0" applyFont="1" applyBorder="1" applyAlignment="1" applyProtection="1">
      <alignment horizontal="center" vertical="center"/>
      <protection locked="0"/>
    </xf>
    <xf numFmtId="164" fontId="60" fillId="0" borderId="0" xfId="0" applyNumberFormat="1" applyFont="1" applyBorder="1" applyAlignment="1" applyProtection="1">
      <alignment horizontal="right" vertical="center" wrapText="1"/>
    </xf>
    <xf numFmtId="164" fontId="58" fillId="0" borderId="0" xfId="0" applyNumberFormat="1" applyFont="1" applyBorder="1" applyAlignment="1">
      <alignment horizontal="left" vertical="center"/>
    </xf>
    <xf numFmtId="0" fontId="50" fillId="0" borderId="0" xfId="0" applyFont="1" applyBorder="1" applyAlignment="1" applyProtection="1">
      <alignment horizontal="left" vertical="center"/>
    </xf>
    <xf numFmtId="164" fontId="69" fillId="0" borderId="0" xfId="0" applyNumberFormat="1" applyFont="1" applyBorder="1" applyAlignment="1" applyProtection="1">
      <alignment horizontal="left" vertical="center" indent="1"/>
    </xf>
    <xf numFmtId="0" fontId="58" fillId="0" borderId="0" xfId="0" applyFont="1" applyAlignment="1">
      <alignment horizontal="left" vertical="center"/>
    </xf>
    <xf numFmtId="0" fontId="58" fillId="0" borderId="0" xfId="0" applyFont="1" applyAlignment="1">
      <alignment horizontal="left" vertical="center" indent="1"/>
    </xf>
    <xf numFmtId="0" fontId="69" fillId="0" borderId="0" xfId="0" applyFont="1" applyAlignment="1">
      <alignment horizontal="left" vertical="center" indent="1"/>
    </xf>
    <xf numFmtId="0" fontId="50" fillId="0" borderId="21" xfId="0" applyFont="1" applyBorder="1" applyAlignment="1" applyProtection="1">
      <alignment horizontal="center" vertical="center"/>
      <protection locked="0"/>
    </xf>
    <xf numFmtId="0" fontId="58" fillId="0" borderId="0" xfId="0" applyFont="1" applyBorder="1" applyAlignment="1">
      <alignment horizontal="left" vertical="center" indent="1"/>
    </xf>
    <xf numFmtId="0" fontId="50" fillId="0" borderId="0" xfId="0" applyFont="1" applyBorder="1" applyAlignment="1" applyProtection="1">
      <alignment horizontal="center" vertical="center"/>
      <protection locked="0"/>
    </xf>
    <xf numFmtId="0" fontId="58" fillId="0" borderId="0" xfId="0" applyFont="1" applyBorder="1" applyAlignment="1" applyProtection="1">
      <alignment vertical="center"/>
    </xf>
    <xf numFmtId="0" fontId="69" fillId="0" borderId="0" xfId="0" applyFont="1" applyAlignment="1">
      <alignment horizontal="left" vertical="center"/>
    </xf>
    <xf numFmtId="0" fontId="58" fillId="0" borderId="0" xfId="0" applyFont="1" applyBorder="1" applyAlignment="1" applyProtection="1">
      <alignment horizontal="left" vertical="top"/>
    </xf>
    <xf numFmtId="0" fontId="58" fillId="0" borderId="0" xfId="0" applyFont="1" applyBorder="1" applyAlignment="1" applyProtection="1">
      <alignment horizontal="left" vertical="top" indent="1"/>
    </xf>
    <xf numFmtId="0" fontId="69" fillId="0" borderId="0" xfId="0" applyFont="1" applyBorder="1" applyAlignment="1" applyProtection="1">
      <alignment horizontal="left" vertical="top" indent="1"/>
    </xf>
    <xf numFmtId="0" fontId="58" fillId="0" borderId="0" xfId="0" applyFont="1" applyAlignment="1">
      <alignment vertical="top"/>
    </xf>
    <xf numFmtId="0" fontId="58" fillId="0" borderId="0" xfId="0" applyFont="1" applyBorder="1" applyAlignment="1" applyProtection="1">
      <alignment vertical="top"/>
    </xf>
    <xf numFmtId="0" fontId="61" fillId="0" borderId="2" xfId="0" applyFont="1" applyBorder="1" applyAlignment="1" applyProtection="1">
      <alignment horizontal="center"/>
      <protection locked="0"/>
    </xf>
    <xf numFmtId="164" fontId="60" fillId="0" borderId="0" xfId="0" applyNumberFormat="1" applyFont="1" applyBorder="1" applyAlignment="1" applyProtection="1">
      <alignment horizontal="right"/>
    </xf>
    <xf numFmtId="0" fontId="53" fillId="0" borderId="21" xfId="0" applyFont="1" applyBorder="1" applyAlignment="1" applyProtection="1">
      <alignment horizontal="left"/>
    </xf>
    <xf numFmtId="0" fontId="58" fillId="0" borderId="0" xfId="0" applyFont="1" applyBorder="1" applyAlignment="1" applyProtection="1">
      <alignment horizontal="left" vertical="center"/>
    </xf>
    <xf numFmtId="0" fontId="53" fillId="0" borderId="0" xfId="0" applyFont="1" applyBorder="1" applyAlignment="1" applyProtection="1">
      <alignment horizontal="left" vertical="center"/>
    </xf>
    <xf numFmtId="14" fontId="51" fillId="0" borderId="0" xfId="0" applyNumberFormat="1" applyFont="1" applyBorder="1" applyAlignment="1" applyProtection="1">
      <alignment horizontal="center" vertical="center"/>
    </xf>
    <xf numFmtId="14" fontId="61" fillId="0" borderId="78" xfId="0" applyNumberFormat="1" applyFont="1" applyBorder="1" applyAlignment="1" applyProtection="1">
      <alignment horizontal="center" vertical="center"/>
      <protection locked="0"/>
    </xf>
    <xf numFmtId="0" fontId="71" fillId="0" borderId="0" xfId="0" applyFont="1" applyAlignment="1">
      <alignment horizontal="left" vertical="center"/>
    </xf>
    <xf numFmtId="0" fontId="53" fillId="0" borderId="0" xfId="0" applyFont="1" applyAlignment="1">
      <alignment horizontal="left" vertical="center"/>
    </xf>
    <xf numFmtId="0" fontId="62" fillId="0" borderId="0" xfId="0" applyFont="1" applyBorder="1" applyAlignment="1" applyProtection="1">
      <alignment horizontal="left" vertical="center" wrapText="1"/>
    </xf>
    <xf numFmtId="0" fontId="50" fillId="0" borderId="0" xfId="0" applyFont="1" applyBorder="1" applyAlignment="1" applyProtection="1">
      <alignment horizontal="center" vertical="center" wrapText="1"/>
    </xf>
    <xf numFmtId="0" fontId="51" fillId="0" borderId="0" xfId="0" applyFont="1" applyBorder="1" applyAlignment="1" applyProtection="1">
      <alignment horizontal="left" vertical="top"/>
    </xf>
    <xf numFmtId="0" fontId="53" fillId="0" borderId="0" xfId="0" applyFont="1" applyBorder="1" applyAlignment="1">
      <alignment horizontal="left" vertical="top"/>
    </xf>
    <xf numFmtId="0" fontId="53" fillId="0" borderId="0" xfId="0" applyFont="1" applyBorder="1" applyAlignment="1">
      <alignment horizontal="center" vertical="top"/>
    </xf>
    <xf numFmtId="0" fontId="58" fillId="0" borderId="0" xfId="0" applyFont="1" applyAlignment="1">
      <alignment horizontal="left"/>
    </xf>
    <xf numFmtId="0" fontId="58" fillId="0" borderId="0" xfId="0" applyFont="1"/>
    <xf numFmtId="0" fontId="53" fillId="0" borderId="0" xfId="0" applyFont="1" applyBorder="1" applyAlignment="1" applyProtection="1">
      <alignment horizontal="right" vertical="center"/>
    </xf>
    <xf numFmtId="14" fontId="53" fillId="0" borderId="100" xfId="0" applyNumberFormat="1" applyFont="1" applyBorder="1" applyAlignment="1" applyProtection="1">
      <alignment vertical="center"/>
      <protection locked="0"/>
    </xf>
    <xf numFmtId="164" fontId="50" fillId="0" borderId="0" xfId="0" applyNumberFormat="1" applyFont="1" applyBorder="1" applyAlignment="1" applyProtection="1">
      <alignment horizontal="center" vertical="center"/>
    </xf>
    <xf numFmtId="0" fontId="72" fillId="10" borderId="101" xfId="0" applyFont="1" applyFill="1" applyBorder="1" applyAlignment="1">
      <alignment horizontal="center" vertical="center"/>
    </xf>
    <xf numFmtId="0" fontId="72" fillId="10" borderId="102" xfId="0" applyFont="1" applyFill="1" applyBorder="1" applyAlignment="1">
      <alignment horizontal="center" vertical="center"/>
    </xf>
    <xf numFmtId="0" fontId="50" fillId="18" borderId="122" xfId="0" applyFont="1" applyFill="1" applyBorder="1" applyAlignment="1" applyProtection="1">
      <alignment horizontal="left" vertical="center"/>
    </xf>
    <xf numFmtId="164" fontId="50" fillId="18" borderId="122" xfId="0" applyNumberFormat="1" applyFont="1" applyFill="1" applyBorder="1" applyAlignment="1" applyProtection="1">
      <alignment horizontal="center" vertical="center"/>
    </xf>
    <xf numFmtId="164" fontId="60" fillId="18" borderId="122" xfId="0" applyNumberFormat="1" applyFont="1" applyFill="1" applyBorder="1" applyAlignment="1" applyProtection="1">
      <alignment vertical="center"/>
    </xf>
    <xf numFmtId="0" fontId="73" fillId="11" borderId="123" xfId="0" applyFont="1" applyFill="1" applyBorder="1" applyAlignment="1">
      <alignment horizontal="left" vertical="center"/>
    </xf>
    <xf numFmtId="38" fontId="45" fillId="11" borderId="103" xfId="0" applyNumberFormat="1" applyFont="1" applyFill="1" applyBorder="1" applyAlignment="1">
      <alignment horizontal="right"/>
    </xf>
    <xf numFmtId="38" fontId="45" fillId="11" borderId="110" xfId="0" applyNumberFormat="1" applyFont="1" applyFill="1" applyBorder="1" applyAlignment="1">
      <alignment horizontal="right"/>
    </xf>
    <xf numFmtId="0" fontId="74" fillId="12" borderId="103" xfId="0" applyFont="1" applyFill="1" applyBorder="1" applyAlignment="1">
      <alignment vertical="center"/>
    </xf>
    <xf numFmtId="164" fontId="50" fillId="14" borderId="118"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53" fillId="14" borderId="103" xfId="0" applyFont="1" applyFill="1" applyBorder="1" applyAlignment="1" applyProtection="1">
      <alignment vertical="center"/>
    </xf>
    <xf numFmtId="38" fontId="45" fillId="12" borderId="121" xfId="0" applyNumberFormat="1" applyFont="1" applyFill="1" applyBorder="1" applyAlignment="1" applyProtection="1">
      <alignment horizontal="right"/>
      <protection locked="0"/>
    </xf>
    <xf numFmtId="38" fontId="45" fillId="12" borderId="103" xfId="0" applyNumberFormat="1" applyFont="1" applyFill="1" applyBorder="1" applyAlignment="1" applyProtection="1">
      <alignment horizontal="right"/>
      <protection locked="0"/>
    </xf>
    <xf numFmtId="38" fontId="45" fillId="12" borderId="110" xfId="0" applyNumberFormat="1" applyFont="1" applyFill="1" applyBorder="1" applyAlignment="1" applyProtection="1">
      <alignment horizontal="right"/>
      <protection locked="0"/>
    </xf>
    <xf numFmtId="0" fontId="50" fillId="18" borderId="110" xfId="0" applyFont="1" applyFill="1" applyBorder="1" applyAlignment="1" applyProtection="1">
      <alignment horizontal="center" vertical="center"/>
    </xf>
    <xf numFmtId="164" fontId="50" fillId="18" borderId="110" xfId="0" applyNumberFormat="1" applyFont="1" applyFill="1" applyBorder="1" applyAlignment="1" applyProtection="1">
      <alignment horizontal="center" vertical="center"/>
    </xf>
    <xf numFmtId="164" fontId="60" fillId="18" borderId="110" xfId="0" applyNumberFormat="1" applyFont="1" applyFill="1" applyBorder="1" applyAlignment="1" applyProtection="1">
      <alignment vertical="center"/>
    </xf>
    <xf numFmtId="0" fontId="73" fillId="11" borderId="103" xfId="0" applyFont="1" applyFill="1" applyBorder="1" applyAlignment="1">
      <alignment horizontal="left" vertical="center"/>
    </xf>
    <xf numFmtId="0" fontId="50" fillId="18" borderId="0" xfId="0" applyFont="1" applyFill="1" applyBorder="1" applyAlignment="1" applyProtection="1">
      <alignment horizontal="left" vertical="center"/>
    </xf>
    <xf numFmtId="164" fontId="50" fillId="18" borderId="0" xfId="0" applyNumberFormat="1" applyFont="1" applyFill="1" applyBorder="1" applyAlignment="1" applyProtection="1">
      <alignment horizontal="center" vertical="center"/>
    </xf>
    <xf numFmtId="164" fontId="60" fillId="18" borderId="0" xfId="0" applyNumberFormat="1" applyFont="1" applyFill="1" applyBorder="1" applyAlignment="1" applyProtection="1">
      <alignment vertical="center"/>
    </xf>
    <xf numFmtId="0" fontId="58" fillId="14" borderId="118" xfId="0" applyFont="1" applyFill="1" applyBorder="1" applyAlignment="1" applyProtection="1">
      <alignment horizontal="left" vertical="center"/>
    </xf>
    <xf numFmtId="164" fontId="50" fillId="14" borderId="110" xfId="0" applyNumberFormat="1" applyFont="1" applyFill="1" applyBorder="1" applyAlignment="1" applyProtection="1">
      <alignment horizontal="center" vertical="center"/>
    </xf>
    <xf numFmtId="164" fontId="58" fillId="14" borderId="110" xfId="0" applyNumberFormat="1" applyFont="1" applyFill="1" applyBorder="1" applyAlignment="1" applyProtection="1">
      <alignment vertical="center"/>
    </xf>
    <xf numFmtId="0" fontId="74" fillId="12" borderId="103" xfId="0" applyFont="1" applyFill="1" applyBorder="1" applyAlignment="1">
      <alignment horizontal="left" vertical="center"/>
    </xf>
    <xf numFmtId="0" fontId="50" fillId="14" borderId="119" xfId="0" applyFont="1" applyFill="1" applyBorder="1" applyAlignment="1" applyProtection="1">
      <alignment horizontal="center" vertical="center"/>
    </xf>
    <xf numFmtId="164" fontId="50" fillId="14" borderId="120" xfId="0" applyNumberFormat="1" applyFont="1" applyFill="1" applyBorder="1" applyAlignment="1" applyProtection="1">
      <alignment horizontal="center" vertical="center"/>
    </xf>
    <xf numFmtId="164" fontId="60" fillId="14" borderId="120" xfId="0" applyNumberFormat="1" applyFont="1" applyFill="1" applyBorder="1" applyAlignment="1" applyProtection="1">
      <alignment vertical="center"/>
    </xf>
    <xf numFmtId="38" fontId="45" fillId="12" borderId="110" xfId="0" applyNumberFormat="1" applyFont="1" applyFill="1" applyBorder="1" applyAlignment="1">
      <alignment horizontal="right"/>
    </xf>
    <xf numFmtId="0" fontId="73" fillId="11" borderId="104" xfId="0" applyFont="1" applyFill="1" applyBorder="1" applyAlignment="1">
      <alignment horizontal="left" vertical="center"/>
    </xf>
    <xf numFmtId="38" fontId="45" fillId="11" borderId="104" xfId="0" applyNumberFormat="1" applyFont="1" applyFill="1" applyBorder="1" applyAlignment="1">
      <alignment horizontal="right"/>
    </xf>
    <xf numFmtId="38" fontId="45" fillId="11" borderId="0" xfId="0" applyNumberFormat="1" applyFont="1" applyFill="1" applyBorder="1" applyAlignment="1" applyProtection="1">
      <alignment horizontal="right"/>
      <protection locked="0"/>
    </xf>
    <xf numFmtId="1" fontId="51" fillId="0" borderId="0" xfId="0" applyNumberFormat="1" applyFont="1" applyBorder="1" applyAlignment="1" applyProtection="1">
      <alignment horizontal="center" vertical="center"/>
    </xf>
    <xf numFmtId="0" fontId="53" fillId="0" borderId="0" xfId="0" applyFont="1" applyBorder="1" applyAlignment="1" applyProtection="1">
      <alignment horizontal="center" vertical="center"/>
    </xf>
    <xf numFmtId="164" fontId="51" fillId="0" borderId="0" xfId="0" applyNumberFormat="1" applyFont="1" applyBorder="1" applyAlignment="1" applyProtection="1">
      <alignment horizontal="left" vertical="center" indent="1"/>
    </xf>
    <xf numFmtId="0" fontId="62" fillId="0" borderId="0" xfId="3" applyFont="1" applyBorder="1" applyAlignment="1" applyProtection="1">
      <alignment horizontal="left" vertical="center"/>
    </xf>
    <xf numFmtId="0" fontId="71" fillId="0" borderId="0" xfId="3" applyFont="1" applyAlignment="1">
      <alignment horizontal="left" vertical="center"/>
    </xf>
    <xf numFmtId="0" fontId="60" fillId="0" borderId="0" xfId="3" applyFont="1" applyBorder="1" applyAlignment="1" applyProtection="1">
      <alignment horizontal="left" vertical="center"/>
    </xf>
    <xf numFmtId="0" fontId="53" fillId="0" borderId="0" xfId="3" applyFont="1" applyBorder="1" applyAlignment="1" applyProtection="1">
      <alignment horizontal="right" vertical="center"/>
    </xf>
    <xf numFmtId="1" fontId="51" fillId="0" borderId="0" xfId="3" applyNumberFormat="1" applyFont="1" applyBorder="1" applyAlignment="1" applyProtection="1">
      <alignment horizontal="center" vertical="center"/>
    </xf>
    <xf numFmtId="0" fontId="53" fillId="0" borderId="0" xfId="3" applyFont="1" applyBorder="1" applyAlignment="1" applyProtection="1">
      <alignment vertical="center"/>
    </xf>
    <xf numFmtId="0" fontId="53" fillId="0" borderId="0" xfId="3" applyFont="1" applyBorder="1" applyAlignment="1" applyProtection="1">
      <alignment horizontal="center" vertical="center"/>
    </xf>
    <xf numFmtId="0" fontId="53" fillId="0" borderId="0" xfId="3" applyNumberFormat="1" applyFont="1" applyBorder="1" applyAlignment="1" applyProtection="1">
      <alignment vertical="center"/>
    </xf>
    <xf numFmtId="0" fontId="58" fillId="0" borderId="0" xfId="3" applyFont="1" applyBorder="1" applyAlignment="1">
      <alignment horizontal="left" indent="1"/>
    </xf>
    <xf numFmtId="0" fontId="51" fillId="0" borderId="0" xfId="3" applyFont="1" applyBorder="1"/>
    <xf numFmtId="164" fontId="60" fillId="0" borderId="0" xfId="3" applyNumberFormat="1" applyFont="1" applyBorder="1" applyAlignment="1" applyProtection="1">
      <alignment vertical="center"/>
    </xf>
    <xf numFmtId="0" fontId="53" fillId="0" borderId="0" xfId="3" applyFont="1" applyBorder="1"/>
    <xf numFmtId="0" fontId="51" fillId="0" borderId="0" xfId="3" applyFont="1" applyBorder="1" applyAlignment="1" applyProtection="1">
      <alignment horizontal="left" vertical="top"/>
    </xf>
    <xf numFmtId="0" fontId="58" fillId="0" borderId="0" xfId="3" applyFont="1" applyBorder="1"/>
    <xf numFmtId="0" fontId="50" fillId="0" borderId="0" xfId="3" applyFont="1" applyBorder="1" applyAlignment="1" applyProtection="1">
      <alignment horizontal="center" vertical="center"/>
    </xf>
    <xf numFmtId="164" fontId="60" fillId="0" borderId="0" xfId="3" applyNumberFormat="1" applyFont="1" applyBorder="1" applyAlignment="1" applyProtection="1">
      <alignment horizontal="right" vertical="center"/>
    </xf>
    <xf numFmtId="0" fontId="75" fillId="0" borderId="0" xfId="3" applyFont="1" applyBorder="1"/>
    <xf numFmtId="0" fontId="53" fillId="0" borderId="0" xfId="3" applyFont="1"/>
    <xf numFmtId="0" fontId="53" fillId="0" borderId="0" xfId="3" applyFont="1" applyProtection="1"/>
    <xf numFmtId="0" fontId="69" fillId="0" borderId="0" xfId="3" applyFont="1" applyBorder="1"/>
    <xf numFmtId="0" fontId="69" fillId="0" borderId="0" xfId="3" applyFont="1" applyBorder="1" applyAlignment="1">
      <alignment horizontal="center" vertical="top"/>
    </xf>
    <xf numFmtId="171" fontId="53" fillId="0" borderId="0" xfId="3" applyNumberFormat="1" applyFont="1" applyBorder="1" applyAlignment="1" applyProtection="1">
      <alignment horizontal="center" vertical="center"/>
    </xf>
    <xf numFmtId="0" fontId="69" fillId="0" borderId="0" xfId="3" applyFont="1" applyBorder="1" applyAlignment="1">
      <alignment horizontal="center"/>
    </xf>
    <xf numFmtId="0" fontId="53" fillId="0" borderId="0" xfId="3" applyFont="1" applyBorder="1" applyProtection="1"/>
    <xf numFmtId="0" fontId="53" fillId="0" borderId="0" xfId="3" applyFont="1" applyProtection="1">
      <protection locked="0"/>
    </xf>
    <xf numFmtId="0" fontId="53" fillId="0" borderId="0" xfId="3" applyFont="1" applyBorder="1" applyProtection="1">
      <protection locked="0"/>
    </xf>
    <xf numFmtId="0" fontId="53" fillId="0" borderId="0" xfId="3" applyFont="1" applyBorder="1" applyAlignment="1">
      <alignment horizontal="center" vertical="center"/>
    </xf>
    <xf numFmtId="164" fontId="58" fillId="0" borderId="0" xfId="3" applyNumberFormat="1" applyFont="1" applyBorder="1"/>
    <xf numFmtId="0" fontId="69" fillId="0" borderId="15" xfId="3" applyFont="1" applyBorder="1" applyAlignment="1">
      <alignment horizontal="center"/>
    </xf>
    <xf numFmtId="0" fontId="51" fillId="0" borderId="0" xfId="3" applyFont="1" applyBorder="1" applyProtection="1"/>
    <xf numFmtId="0" fontId="53" fillId="0" borderId="0" xfId="0" applyFont="1"/>
    <xf numFmtId="0" fontId="69" fillId="0" borderId="0" xfId="0" applyFont="1" applyBorder="1"/>
    <xf numFmtId="0" fontId="69" fillId="0" borderId="0" xfId="0" applyFont="1" applyBorder="1" applyAlignment="1">
      <alignment horizontal="left" vertical="top" wrapText="1"/>
    </xf>
    <xf numFmtId="0" fontId="69" fillId="0" borderId="0" xfId="0" applyFont="1" applyBorder="1" applyAlignment="1">
      <alignment horizontal="center"/>
    </xf>
    <xf numFmtId="0" fontId="69" fillId="0" borderId="0" xfId="0" applyFont="1" applyBorder="1" applyAlignment="1" applyProtection="1">
      <alignment horizontal="center" vertical="top"/>
    </xf>
    <xf numFmtId="0" fontId="53" fillId="0" borderId="0" xfId="0" applyFont="1" applyBorder="1" applyAlignment="1">
      <alignment horizontal="center" vertical="center"/>
    </xf>
    <xf numFmtId="164" fontId="58" fillId="0" borderId="0" xfId="0" applyNumberFormat="1" applyFont="1" applyBorder="1"/>
    <xf numFmtId="0" fontId="50" fillId="0" borderId="0" xfId="0" applyFont="1" applyBorder="1" applyAlignment="1" applyProtection="1">
      <alignment horizontal="center"/>
    </xf>
    <xf numFmtId="0" fontId="69" fillId="0" borderId="0" xfId="0" applyFont="1" applyBorder="1" applyAlignment="1">
      <alignment horizontal="center" vertical="top"/>
    </xf>
    <xf numFmtId="171" fontId="53" fillId="0" borderId="0" xfId="0" applyNumberFormat="1" applyFont="1" applyBorder="1" applyAlignment="1" applyProtection="1">
      <alignment horizontal="center" vertical="center"/>
    </xf>
    <xf numFmtId="164" fontId="58" fillId="0" borderId="0" xfId="0" applyNumberFormat="1" applyFont="1" applyBorder="1" applyProtection="1"/>
    <xf numFmtId="0" fontId="76" fillId="0" borderId="0" xfId="0" applyFont="1" applyBorder="1" applyAlignment="1">
      <alignment horizontal="left" vertical="top" wrapText="1"/>
    </xf>
    <xf numFmtId="166" fontId="53" fillId="0" borderId="0" xfId="0" applyNumberFormat="1" applyFont="1" applyBorder="1" applyAlignment="1" applyProtection="1">
      <alignment horizontal="left" vertical="center"/>
    </xf>
    <xf numFmtId="164" fontId="58" fillId="0" borderId="0" xfId="0" applyNumberFormat="1" applyFont="1" applyBorder="1" applyAlignment="1" applyProtection="1">
      <alignment horizontal="left" vertical="center"/>
    </xf>
    <xf numFmtId="0" fontId="53" fillId="0" borderId="0" xfId="0" applyFont="1" applyAlignment="1">
      <alignment vertical="center"/>
    </xf>
    <xf numFmtId="0" fontId="60" fillId="0" borderId="0" xfId="0" applyFont="1" applyBorder="1" applyAlignment="1" applyProtection="1">
      <alignment vertical="center"/>
    </xf>
    <xf numFmtId="0" fontId="51" fillId="0" borderId="0" xfId="3" applyFont="1" applyBorder="1" applyAlignment="1">
      <alignment horizontal="left" indent="1"/>
    </xf>
    <xf numFmtId="0" fontId="56" fillId="0" borderId="0" xfId="0" applyFont="1" applyBorder="1" applyAlignment="1" applyProtection="1">
      <alignment horizontal="center" vertical="center"/>
    </xf>
    <xf numFmtId="0" fontId="51" fillId="0" borderId="0" xfId="0" applyFont="1" applyAlignment="1" applyProtection="1">
      <alignment vertical="center"/>
    </xf>
    <xf numFmtId="0" fontId="78" fillId="0" borderId="0" xfId="0" applyFont="1" applyBorder="1" applyAlignment="1" applyProtection="1">
      <alignment horizontal="left" vertical="center"/>
    </xf>
    <xf numFmtId="0" fontId="50" fillId="0" borderId="0" xfId="0" applyFont="1" applyBorder="1" applyAlignment="1" applyProtection="1">
      <alignment vertical="center"/>
    </xf>
    <xf numFmtId="0" fontId="79" fillId="0" borderId="0" xfId="0" applyFont="1" applyBorder="1" applyAlignment="1" applyProtection="1">
      <alignment vertical="center"/>
    </xf>
    <xf numFmtId="0" fontId="58" fillId="0" borderId="0" xfId="0" applyFont="1" applyBorder="1" applyAlignment="1" applyProtection="1">
      <alignment horizontal="left" vertical="center" indent="3"/>
    </xf>
    <xf numFmtId="38" fontId="53" fillId="0" borderId="2" xfId="0" applyNumberFormat="1" applyFont="1" applyBorder="1" applyAlignment="1" applyProtection="1">
      <alignment vertical="center"/>
      <protection locked="0"/>
    </xf>
    <xf numFmtId="0" fontId="60" fillId="0" borderId="0" xfId="0" applyFont="1" applyBorder="1" applyAlignment="1" applyProtection="1">
      <alignment horizontal="center" vertical="center"/>
    </xf>
    <xf numFmtId="0" fontId="60" fillId="0" borderId="0" xfId="0" applyFont="1" applyBorder="1" applyAlignment="1" applyProtection="1">
      <alignment horizontal="center" vertical="center" wrapText="1"/>
    </xf>
    <xf numFmtId="176" fontId="53" fillId="0" borderId="2" xfId="0" applyNumberFormat="1" applyFont="1" applyBorder="1" applyAlignment="1" applyProtection="1">
      <alignment vertical="center" wrapText="1"/>
      <protection locked="0"/>
    </xf>
    <xf numFmtId="0" fontId="51" fillId="0" borderId="0" xfId="0" applyFont="1" applyBorder="1" applyAlignment="1" applyProtection="1">
      <alignment horizontal="center" vertical="center"/>
    </xf>
    <xf numFmtId="0" fontId="81" fillId="0" borderId="0" xfId="0" applyFont="1" applyBorder="1" applyAlignment="1" applyProtection="1">
      <alignment horizontal="center" vertical="center" wrapText="1"/>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0" fontId="60" fillId="0" borderId="0" xfId="0" applyFont="1" applyBorder="1" applyAlignment="1" applyProtection="1">
      <alignment horizontal="center"/>
    </xf>
    <xf numFmtId="0" fontId="51" fillId="0" borderId="0" xfId="0" applyFont="1" applyBorder="1" applyAlignment="1" applyProtection="1"/>
    <xf numFmtId="0" fontId="60" fillId="0" borderId="0" xfId="0" applyFont="1" applyBorder="1" applyAlignment="1" applyProtection="1">
      <alignment horizontal="center" wrapText="1"/>
    </xf>
    <xf numFmtId="0" fontId="51" fillId="0" borderId="0" xfId="0" applyFont="1" applyBorder="1" applyAlignment="1" applyProtection="1">
      <alignment horizontal="right" vertical="center"/>
    </xf>
    <xf numFmtId="0" fontId="77" fillId="0" borderId="0" xfId="0" applyFont="1" applyBorder="1" applyAlignment="1" applyProtection="1">
      <alignment vertical="center"/>
    </xf>
    <xf numFmtId="0" fontId="69" fillId="0" borderId="0" xfId="0" applyFont="1" applyBorder="1" applyAlignment="1" applyProtection="1">
      <alignment vertical="center"/>
    </xf>
    <xf numFmtId="38" fontId="50" fillId="0" borderId="2" xfId="0" applyNumberFormat="1" applyFont="1" applyBorder="1" applyAlignment="1" applyProtection="1">
      <alignment horizontal="center" vertical="center"/>
      <protection locked="0"/>
    </xf>
    <xf numFmtId="0" fontId="51" fillId="0" borderId="0" xfId="0" applyFont="1" applyAlignment="1" applyProtection="1">
      <alignment horizontal="right" vertical="center"/>
    </xf>
    <xf numFmtId="0" fontId="58" fillId="0" borderId="17" xfId="0" applyFont="1" applyFill="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1" fillId="0" borderId="17" xfId="0" applyFont="1" applyBorder="1" applyAlignment="1" applyProtection="1">
      <alignment horizontal="right" vertical="center"/>
    </xf>
    <xf numFmtId="40" fontId="58" fillId="0" borderId="0" xfId="0" applyNumberFormat="1" applyFont="1" applyBorder="1" applyAlignment="1" applyProtection="1">
      <alignment horizontal="center" vertical="center"/>
    </xf>
    <xf numFmtId="0" fontId="83" fillId="0" borderId="0" xfId="0" applyFont="1" applyBorder="1" applyAlignment="1" applyProtection="1">
      <alignment vertical="center"/>
    </xf>
    <xf numFmtId="0" fontId="51" fillId="0" borderId="20" xfId="0" applyFont="1" applyFill="1" applyBorder="1" applyAlignment="1" applyProtection="1">
      <alignment vertical="center"/>
    </xf>
    <xf numFmtId="0" fontId="58" fillId="0" borderId="0" xfId="0" applyFont="1" applyBorder="1" applyAlignment="1" applyProtection="1">
      <alignment horizontal="right" vertical="center"/>
    </xf>
    <xf numFmtId="0" fontId="58" fillId="0" borderId="2" xfId="0" applyFont="1" applyBorder="1" applyAlignment="1" applyProtection="1">
      <alignment vertical="center"/>
    </xf>
    <xf numFmtId="38" fontId="53" fillId="6" borderId="2" xfId="0" applyNumberFormat="1" applyFont="1" applyFill="1" applyBorder="1" applyAlignment="1" applyProtection="1">
      <alignment vertical="center"/>
    </xf>
    <xf numFmtId="0" fontId="51" fillId="3" borderId="2" xfId="0" applyFont="1" applyFill="1" applyBorder="1" applyAlignment="1" applyProtection="1">
      <alignment vertical="center"/>
    </xf>
    <xf numFmtId="0" fontId="61" fillId="0" borderId="2" xfId="0" applyNumberFormat="1" applyFont="1" applyBorder="1" applyAlignment="1" applyProtection="1">
      <alignment horizontal="center" vertical="center"/>
      <protection locked="0"/>
    </xf>
    <xf numFmtId="38" fontId="53" fillId="0" borderId="0" xfId="0" applyNumberFormat="1" applyFont="1" applyBorder="1" applyAlignment="1" applyProtection="1">
      <alignment horizontal="center" vertical="center"/>
    </xf>
    <xf numFmtId="0" fontId="53" fillId="0" borderId="0" xfId="0" applyFont="1" applyBorder="1" applyAlignment="1" applyProtection="1">
      <alignment horizontal="left" vertical="top"/>
    </xf>
    <xf numFmtId="0" fontId="77" fillId="0" borderId="0" xfId="0" applyFont="1" applyBorder="1" applyAlignment="1" applyProtection="1">
      <alignment horizontal="left"/>
    </xf>
    <xf numFmtId="0" fontId="77" fillId="0" borderId="0" xfId="0" applyFont="1" applyBorder="1" applyAlignment="1" applyProtection="1"/>
    <xf numFmtId="0" fontId="84" fillId="0" borderId="0" xfId="0" applyFont="1" applyBorder="1" applyAlignment="1" applyProtection="1">
      <alignment horizontal="right" vertical="center"/>
    </xf>
    <xf numFmtId="0" fontId="53" fillId="0" borderId="0" xfId="0" applyFont="1" applyProtection="1"/>
    <xf numFmtId="0" fontId="51" fillId="0" borderId="0" xfId="0" applyFont="1" applyProtection="1"/>
    <xf numFmtId="0" fontId="85" fillId="0" borderId="0" xfId="2" applyFont="1" applyAlignment="1" applyProtection="1">
      <alignment horizontal="centerContinuous" vertical="center"/>
    </xf>
    <xf numFmtId="0" fontId="53" fillId="0" borderId="0" xfId="0" applyFont="1" applyAlignment="1">
      <alignment horizontal="centerContinuous" vertical="center"/>
    </xf>
    <xf numFmtId="0" fontId="51" fillId="0" borderId="0" xfId="0" applyFont="1" applyAlignment="1" applyProtection="1">
      <alignment horizontal="centerContinuous" vertical="center"/>
    </xf>
    <xf numFmtId="0" fontId="61" fillId="0" borderId="0" xfId="0" applyFont="1"/>
    <xf numFmtId="0" fontId="51" fillId="0" borderId="0" xfId="0" applyNumberFormat="1" applyFont="1" applyAlignment="1">
      <alignment horizontal="left"/>
    </xf>
    <xf numFmtId="0" fontId="53" fillId="0" borderId="0" xfId="0" applyFont="1" applyAlignment="1">
      <alignment horizontal="left"/>
    </xf>
    <xf numFmtId="174" fontId="51" fillId="0" borderId="0" xfId="0" applyNumberFormat="1" applyFont="1" applyAlignment="1">
      <alignment horizontal="left"/>
    </xf>
    <xf numFmtId="174" fontId="53" fillId="0" borderId="0" xfId="0" applyNumberFormat="1" applyFont="1" applyAlignment="1">
      <alignment horizontal="left"/>
    </xf>
    <xf numFmtId="0" fontId="51" fillId="0" borderId="0" xfId="0" applyNumberFormat="1" applyFont="1" applyBorder="1" applyAlignment="1" applyProtection="1">
      <alignment horizontal="left"/>
    </xf>
    <xf numFmtId="0" fontId="51" fillId="0" borderId="0" xfId="0" applyFont="1" applyBorder="1" applyAlignment="1" applyProtection="1">
      <alignment horizontal="right"/>
    </xf>
    <xf numFmtId="49" fontId="51" fillId="0" borderId="0" xfId="0" applyNumberFormat="1" applyFont="1" applyBorder="1" applyAlignment="1" applyProtection="1">
      <alignment horizontal="left" vertical="center"/>
    </xf>
    <xf numFmtId="49" fontId="50" fillId="0" borderId="0" xfId="0" applyNumberFormat="1" applyFont="1" applyBorder="1" applyAlignment="1" applyProtection="1">
      <alignment horizontal="left" vertical="center"/>
    </xf>
    <xf numFmtId="0" fontId="50" fillId="0" borderId="0" xfId="0" applyFont="1" applyBorder="1" applyProtection="1"/>
    <xf numFmtId="0" fontId="50" fillId="0" borderId="0" xfId="0" applyFont="1" applyBorder="1" applyAlignment="1" applyProtection="1">
      <alignment horizontal="right"/>
    </xf>
    <xf numFmtId="0" fontId="53" fillId="0" borderId="0" xfId="5" applyNumberFormat="1" applyFont="1" applyBorder="1" applyAlignment="1" applyProtection="1">
      <alignment horizontal="right"/>
    </xf>
    <xf numFmtId="49" fontId="58" fillId="0" borderId="0" xfId="0" applyNumberFormat="1" applyFont="1" applyBorder="1" applyAlignment="1" applyProtection="1">
      <alignment horizontal="left" vertical="center"/>
    </xf>
    <xf numFmtId="0" fontId="58" fillId="0" borderId="0" xfId="0" applyFont="1" applyFill="1" applyBorder="1" applyProtection="1"/>
    <xf numFmtId="40" fontId="58" fillId="0" borderId="0" xfId="0" applyNumberFormat="1" applyFont="1" applyBorder="1" applyAlignment="1" applyProtection="1">
      <alignment horizontal="right"/>
    </xf>
    <xf numFmtId="37" fontId="58" fillId="0" borderId="0" xfId="0" applyNumberFormat="1" applyFont="1" applyBorder="1" applyProtection="1"/>
    <xf numFmtId="175" fontId="58" fillId="0" borderId="0" xfId="0" applyNumberFormat="1" applyFont="1" applyFill="1" applyBorder="1" applyAlignment="1" applyProtection="1">
      <alignment horizontal="right"/>
    </xf>
    <xf numFmtId="173" fontId="58" fillId="0" borderId="0" xfId="0" applyNumberFormat="1" applyFont="1" applyBorder="1" applyProtection="1"/>
    <xf numFmtId="0" fontId="58" fillId="0" borderId="0" xfId="5" applyNumberFormat="1" applyFont="1" applyBorder="1" applyAlignment="1" applyProtection="1">
      <alignment horizontal="right"/>
    </xf>
    <xf numFmtId="0" fontId="58" fillId="0" borderId="0" xfId="0" applyFont="1" applyProtection="1"/>
    <xf numFmtId="0" fontId="58" fillId="0" borderId="0" xfId="0" applyFont="1" applyBorder="1" applyAlignment="1" applyProtection="1">
      <alignment vertical="center" wrapText="1"/>
    </xf>
    <xf numFmtId="0" fontId="58" fillId="0" borderId="0" xfId="0" applyFont="1" applyBorder="1" applyAlignment="1" applyProtection="1">
      <alignment horizontal="right"/>
    </xf>
    <xf numFmtId="2" fontId="58" fillId="0" borderId="0" xfId="0" applyNumberFormat="1" applyFont="1" applyBorder="1" applyAlignment="1" applyProtection="1">
      <alignment horizontal="right"/>
    </xf>
    <xf numFmtId="0" fontId="86" fillId="0" borderId="0" xfId="0" applyFont="1" applyAlignment="1" applyProtection="1">
      <alignment horizontal="left"/>
    </xf>
    <xf numFmtId="0" fontId="58" fillId="0" borderId="0" xfId="0" applyFont="1" applyAlignment="1">
      <alignment wrapText="1"/>
    </xf>
    <xf numFmtId="0" fontId="51" fillId="0" borderId="0" xfId="0" applyFont="1" applyFill="1" applyBorder="1" applyProtection="1"/>
    <xf numFmtId="0" fontId="51" fillId="0" borderId="0" xfId="0" applyFont="1" applyBorder="1" applyAlignment="1" applyProtection="1">
      <alignment horizontal="center"/>
    </xf>
    <xf numFmtId="175" fontId="58" fillId="0" borderId="0" xfId="0" quotePrefix="1" applyNumberFormat="1" applyFont="1" applyBorder="1" applyAlignment="1" applyProtection="1">
      <alignment horizontal="right"/>
    </xf>
    <xf numFmtId="0" fontId="60" fillId="0" borderId="0" xfId="0" applyFont="1" applyProtection="1"/>
    <xf numFmtId="0" fontId="58" fillId="0" borderId="0" xfId="5" quotePrefix="1" applyNumberFormat="1" applyFont="1" applyBorder="1" applyAlignment="1" applyProtection="1">
      <alignment horizontal="right"/>
    </xf>
    <xf numFmtId="0" fontId="58" fillId="0" borderId="0" xfId="0" applyFont="1" applyBorder="1" applyAlignment="1" applyProtection="1">
      <alignment vertical="top" wrapText="1"/>
    </xf>
    <xf numFmtId="37" fontId="58" fillId="0" borderId="0" xfId="0" applyNumberFormat="1" applyFont="1" applyBorder="1" applyAlignment="1" applyProtection="1">
      <alignment horizontal="right"/>
    </xf>
    <xf numFmtId="175" fontId="58" fillId="8" borderId="0" xfId="0" quotePrefix="1" applyNumberFormat="1" applyFont="1" applyFill="1" applyBorder="1" applyAlignment="1" applyProtection="1">
      <alignment horizontal="right"/>
    </xf>
    <xf numFmtId="38" fontId="58" fillId="0" borderId="0" xfId="0" applyNumberFormat="1" applyFont="1" applyBorder="1" applyProtection="1"/>
    <xf numFmtId="40" fontId="58" fillId="0" borderId="0" xfId="0" applyNumberFormat="1" applyFont="1" applyFill="1" applyBorder="1" applyAlignment="1" applyProtection="1">
      <alignment horizontal="right"/>
    </xf>
    <xf numFmtId="1" fontId="58" fillId="0" borderId="0" xfId="0" applyNumberFormat="1" applyFont="1" applyBorder="1" applyProtection="1"/>
    <xf numFmtId="39" fontId="58" fillId="0" borderId="0" xfId="0" applyNumberFormat="1" applyFont="1" applyBorder="1" applyProtection="1"/>
    <xf numFmtId="1" fontId="53" fillId="0" borderId="0" xfId="5" applyNumberFormat="1" applyFont="1" applyBorder="1" applyAlignment="1" applyProtection="1">
      <alignment horizontal="right"/>
    </xf>
    <xf numFmtId="40" fontId="58" fillId="0" borderId="0" xfId="0" applyNumberFormat="1" applyFont="1" applyBorder="1" applyAlignment="1" applyProtection="1">
      <alignment horizontal="right" vertical="center"/>
    </xf>
    <xf numFmtId="3" fontId="58" fillId="0" borderId="0" xfId="0" applyNumberFormat="1" applyFont="1" applyBorder="1" applyAlignment="1" applyProtection="1">
      <alignment horizontal="right" vertical="center"/>
    </xf>
    <xf numFmtId="173" fontId="58" fillId="0" borderId="0" xfId="0" applyNumberFormat="1" applyFont="1" applyBorder="1" applyAlignment="1" applyProtection="1">
      <alignment horizontal="right"/>
    </xf>
    <xf numFmtId="2" fontId="58" fillId="0" borderId="0" xfId="0" applyNumberFormat="1" applyFont="1" applyBorder="1" applyAlignment="1" applyProtection="1">
      <alignment horizontal="right" vertical="center"/>
    </xf>
    <xf numFmtId="40" fontId="58" fillId="0" borderId="0" xfId="0" applyNumberFormat="1" applyFont="1" applyFill="1" applyBorder="1" applyAlignment="1" applyProtection="1">
      <alignment horizontal="right" vertical="center"/>
    </xf>
    <xf numFmtId="49" fontId="58" fillId="0" borderId="0" xfId="0" applyNumberFormat="1" applyFont="1" applyBorder="1" applyProtection="1"/>
    <xf numFmtId="0" fontId="58" fillId="0" borderId="0" xfId="0" applyFont="1" applyBorder="1" applyAlignment="1" applyProtection="1">
      <alignment horizontal="center"/>
    </xf>
    <xf numFmtId="172" fontId="58" fillId="0" borderId="0" xfId="0" applyNumberFormat="1" applyFont="1" applyBorder="1" applyAlignment="1" applyProtection="1">
      <alignment horizontal="right"/>
    </xf>
    <xf numFmtId="0" fontId="60" fillId="0" borderId="0" xfId="0" applyFont="1" applyFill="1" applyBorder="1" applyAlignment="1" applyProtection="1">
      <alignment horizontal="center"/>
    </xf>
    <xf numFmtId="0" fontId="51" fillId="0" borderId="0" xfId="0" applyFont="1" applyFill="1" applyBorder="1" applyAlignment="1" applyProtection="1">
      <alignment horizontal="right"/>
    </xf>
    <xf numFmtId="0" fontId="50" fillId="0" borderId="0" xfId="0" applyFont="1" applyFill="1" applyBorder="1" applyAlignment="1" applyProtection="1">
      <alignment horizontal="left"/>
    </xf>
    <xf numFmtId="0" fontId="61" fillId="0" borderId="0" xfId="0" applyFont="1" applyFill="1" applyBorder="1" applyAlignment="1" applyProtection="1">
      <alignment horizontal="right"/>
    </xf>
    <xf numFmtId="2" fontId="61" fillId="0" borderId="0" xfId="0" applyNumberFormat="1" applyFont="1" applyFill="1" applyBorder="1" applyAlignment="1" applyProtection="1">
      <alignment horizontal="right"/>
    </xf>
    <xf numFmtId="0" fontId="84" fillId="0" borderId="0" xfId="0" applyFont="1" applyProtection="1"/>
    <xf numFmtId="0" fontId="51" fillId="0" borderId="0" xfId="0" applyFont="1" applyFill="1" applyBorder="1" applyAlignment="1" applyProtection="1">
      <alignment horizontal="center"/>
    </xf>
    <xf numFmtId="0" fontId="62" fillId="0" borderId="0" xfId="5" applyNumberFormat="1" applyFont="1" applyFill="1" applyBorder="1" applyAlignment="1" applyProtection="1">
      <alignment horizontal="right"/>
    </xf>
    <xf numFmtId="49" fontId="84" fillId="0" borderId="0" xfId="0" applyNumberFormat="1" applyFont="1" applyAlignment="1" applyProtection="1">
      <alignment horizontal="right" vertical="top"/>
    </xf>
    <xf numFmtId="0" fontId="58" fillId="0" borderId="0" xfId="0" applyFont="1" applyBorder="1" applyAlignment="1" applyProtection="1">
      <alignment horizontal="left"/>
    </xf>
    <xf numFmtId="49" fontId="51" fillId="0" borderId="0" xfId="0" applyNumberFormat="1" applyFont="1" applyBorder="1" applyAlignment="1" applyProtection="1">
      <alignment horizontal="left" vertical="top"/>
    </xf>
    <xf numFmtId="0" fontId="58" fillId="0" borderId="0" xfId="0" applyFont="1" applyAlignment="1" applyProtection="1">
      <alignment horizontal="left"/>
    </xf>
    <xf numFmtId="49" fontId="51" fillId="0" borderId="0" xfId="0" applyNumberFormat="1" applyFont="1" applyAlignment="1" applyProtection="1">
      <alignment horizontal="left" vertical="center"/>
    </xf>
    <xf numFmtId="49" fontId="51" fillId="0" borderId="0" xfId="0" applyNumberFormat="1" applyFont="1" applyAlignment="1" applyProtection="1">
      <alignment horizontal="left" vertical="top"/>
    </xf>
    <xf numFmtId="0" fontId="51" fillId="0" borderId="0" xfId="0" applyFont="1" applyAlignment="1" applyProtection="1">
      <alignment horizontal="right"/>
    </xf>
    <xf numFmtId="0" fontId="58" fillId="0" borderId="0" xfId="0" applyFont="1" applyAlignment="1" applyProtection="1">
      <alignment horizontal="right"/>
    </xf>
    <xf numFmtId="49" fontId="82" fillId="0" borderId="0" xfId="0" applyNumberFormat="1" applyFont="1" applyAlignment="1" applyProtection="1">
      <alignment horizontal="right" vertical="top"/>
    </xf>
    <xf numFmtId="0" fontId="58" fillId="0" borderId="3" xfId="0" applyFont="1" applyBorder="1" applyAlignment="1" applyProtection="1">
      <alignment horizontal="center" vertical="center"/>
    </xf>
    <xf numFmtId="49" fontId="50" fillId="0" borderId="3" xfId="0" applyNumberFormat="1"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61" fillId="0" borderId="12" xfId="0" applyNumberFormat="1" applyFont="1" applyBorder="1" applyAlignment="1" applyProtection="1">
      <alignment horizontal="centerContinuous" vertical="center"/>
    </xf>
    <xf numFmtId="49" fontId="53" fillId="0" borderId="10" xfId="0" applyNumberFormat="1" applyFont="1" applyBorder="1" applyAlignment="1" applyProtection="1">
      <alignment horizontal="centerContinuous" vertical="center"/>
    </xf>
    <xf numFmtId="0" fontId="53" fillId="0" borderId="0" xfId="0" applyFont="1" applyAlignment="1" applyProtection="1">
      <alignmen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43" fontId="60" fillId="0" borderId="2" xfId="1" applyFont="1" applyBorder="1" applyAlignment="1" applyProtection="1">
      <alignment horizontal="center" vertical="center" wrapText="1"/>
    </xf>
    <xf numFmtId="0" fontId="60" fillId="0" borderId="2" xfId="0" applyFont="1" applyBorder="1" applyAlignment="1" applyProtection="1">
      <alignment horizontal="center" vertical="center" wrapTex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center" vertical="center"/>
    </xf>
    <xf numFmtId="38" fontId="51" fillId="0" borderId="14" xfId="0" applyNumberFormat="1" applyFont="1" applyBorder="1" applyAlignment="1" applyProtection="1">
      <alignment horizontal="right"/>
      <protection locked="0"/>
    </xf>
    <xf numFmtId="38" fontId="51" fillId="0" borderId="2" xfId="0" applyNumberFormat="1" applyFont="1" applyBorder="1" applyAlignment="1" applyProtection="1">
      <alignment horizontal="right"/>
      <protection locked="0"/>
    </xf>
    <xf numFmtId="38" fontId="51" fillId="0" borderId="2" xfId="0" applyNumberFormat="1" applyFont="1" applyFill="1" applyBorder="1" applyAlignment="1" applyProtection="1">
      <alignment horizontal="right"/>
      <protection locked="0"/>
    </xf>
    <xf numFmtId="38" fontId="51" fillId="3" borderId="26" xfId="0" applyNumberFormat="1" applyFont="1" applyFill="1" applyBorder="1" applyAlignment="1" applyProtection="1">
      <alignment horizontal="right"/>
    </xf>
    <xf numFmtId="38" fontId="51" fillId="3" borderId="18" xfId="0" applyNumberFormat="1" applyFont="1" applyFill="1" applyBorder="1" applyAlignment="1" applyProtection="1">
      <alignment horizontal="right"/>
    </xf>
    <xf numFmtId="0" fontId="58" fillId="0" borderId="2" xfId="0" applyFont="1" applyBorder="1" applyAlignment="1" applyProtection="1">
      <alignment horizontal="center" vertical="center"/>
    </xf>
    <xf numFmtId="38" fontId="51" fillId="0" borderId="3" xfId="0" applyNumberFormat="1" applyFont="1" applyBorder="1" applyAlignment="1" applyProtection="1">
      <alignment horizontal="right"/>
      <protection locked="0"/>
    </xf>
    <xf numFmtId="38" fontId="51" fillId="0" borderId="0" xfId="0" applyNumberFormat="1" applyFont="1" applyBorder="1" applyAlignment="1" applyProtection="1">
      <alignment horizontal="right"/>
      <protection locked="0"/>
    </xf>
    <xf numFmtId="0" fontId="58" fillId="0" borderId="14" xfId="0" applyFont="1" applyBorder="1" applyAlignment="1" applyProtection="1">
      <alignment horizontal="left" vertical="center" indent="1"/>
    </xf>
    <xf numFmtId="38" fontId="51" fillId="0" borderId="3" xfId="0" applyNumberFormat="1" applyFont="1" applyFill="1" applyBorder="1" applyAlignment="1" applyProtection="1">
      <alignment horizontal="right"/>
      <protection locked="0"/>
    </xf>
    <xf numFmtId="38" fontId="51" fillId="6" borderId="3" xfId="0" applyNumberFormat="1" applyFont="1" applyFill="1" applyBorder="1" applyAlignment="1" applyProtection="1">
      <alignment horizontal="right"/>
    </xf>
    <xf numFmtId="38" fontId="51" fillId="0" borderId="14" xfId="0" applyNumberFormat="1" applyFont="1" applyFill="1" applyBorder="1" applyAlignment="1" applyProtection="1">
      <alignment horizontal="right"/>
      <protection locked="0"/>
    </xf>
    <xf numFmtId="38" fontId="51" fillId="6" borderId="26" xfId="0" applyNumberFormat="1" applyFont="1" applyFill="1" applyBorder="1" applyAlignment="1" applyProtection="1">
      <alignment horizontal="right"/>
    </xf>
    <xf numFmtId="38" fontId="51" fillId="0" borderId="4" xfId="0" applyNumberFormat="1" applyFont="1" applyFill="1" applyBorder="1" applyAlignment="1" applyProtection="1">
      <alignment horizontal="right"/>
      <protection locked="0"/>
    </xf>
    <xf numFmtId="38" fontId="51" fillId="0" borderId="26" xfId="0" applyNumberFormat="1" applyFont="1" applyFill="1" applyBorder="1" applyAlignment="1" applyProtection="1">
      <alignment horizontal="right"/>
      <protection locked="0"/>
    </xf>
    <xf numFmtId="38" fontId="51" fillId="6" borderId="4" xfId="0" applyNumberFormat="1" applyFont="1" applyFill="1" applyBorder="1" applyAlignment="1" applyProtection="1">
      <alignment horizontal="right"/>
    </xf>
    <xf numFmtId="38" fontId="51" fillId="0" borderId="4" xfId="0" applyNumberFormat="1" applyFont="1" applyBorder="1" applyAlignment="1" applyProtection="1">
      <alignment horizontal="right"/>
      <protection locked="0"/>
    </xf>
    <xf numFmtId="164" fontId="58" fillId="0" borderId="2" xfId="0" applyNumberFormat="1"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38" fontId="51" fillId="6" borderId="18" xfId="0" applyNumberFormat="1" applyFont="1" applyFill="1" applyBorder="1" applyAlignment="1" applyProtection="1">
      <alignment horizontal="right"/>
    </xf>
    <xf numFmtId="0" fontId="53" fillId="0" borderId="0" xfId="0" applyFont="1" applyFill="1" applyAlignment="1" applyProtection="1">
      <alignment vertical="center"/>
    </xf>
    <xf numFmtId="38" fontId="51" fillId="6" borderId="0"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xf>
    <xf numFmtId="38" fontId="51" fillId="0" borderId="12" xfId="0" applyNumberFormat="1" applyFont="1" applyFill="1" applyBorder="1" applyAlignment="1" applyProtection="1">
      <alignment horizontal="right"/>
      <protection locked="0"/>
    </xf>
    <xf numFmtId="38" fontId="51" fillId="0" borderId="13" xfId="0" applyNumberFormat="1" applyFont="1" applyFill="1" applyBorder="1" applyAlignment="1" applyProtection="1">
      <alignment horizontal="right"/>
      <protection locked="0"/>
    </xf>
    <xf numFmtId="0" fontId="58" fillId="0" borderId="11" xfId="0" applyFont="1" applyBorder="1" applyAlignment="1" applyProtection="1">
      <alignment horizontal="left" vertical="center" indent="1"/>
    </xf>
    <xf numFmtId="0" fontId="58" fillId="0" borderId="4" xfId="0" applyFont="1" applyBorder="1" applyAlignment="1" applyProtection="1">
      <alignment horizontal="center" vertical="center"/>
    </xf>
    <xf numFmtId="38" fontId="51" fillId="0" borderId="26" xfId="0" applyNumberFormat="1" applyFont="1" applyBorder="1" applyAlignment="1" applyProtection="1">
      <alignment horizontal="right"/>
      <protection locked="0"/>
    </xf>
    <xf numFmtId="0" fontId="58" fillId="0" borderId="20" xfId="0" applyFont="1" applyBorder="1" applyAlignment="1" applyProtection="1">
      <alignment horizontal="left" vertical="center" indent="1"/>
    </xf>
    <xf numFmtId="0" fontId="58" fillId="0" borderId="14" xfId="0" applyFont="1" applyBorder="1" applyAlignment="1" applyProtection="1">
      <alignment horizontal="left" vertical="center" wrapText="1" indent="1"/>
    </xf>
    <xf numFmtId="38" fontId="51" fillId="0" borderId="4" xfId="0" applyNumberFormat="1" applyFont="1" applyBorder="1" applyAlignment="1" applyProtection="1">
      <alignment horizontal="right"/>
    </xf>
    <xf numFmtId="0" fontId="58" fillId="0" borderId="2" xfId="0" applyFont="1" applyFill="1" applyBorder="1" applyAlignment="1" applyProtection="1">
      <alignment horizontal="left" vertical="center" indent="1"/>
    </xf>
    <xf numFmtId="38" fontId="53" fillId="6" borderId="26" xfId="0" applyNumberFormat="1" applyFont="1" applyFill="1" applyBorder="1" applyAlignment="1">
      <alignment horizontal="right"/>
    </xf>
    <xf numFmtId="0" fontId="58" fillId="0" borderId="16" xfId="0" applyFont="1" applyFill="1" applyBorder="1" applyAlignment="1" applyProtection="1">
      <alignment horizontal="left" vertical="center" indent="1"/>
    </xf>
    <xf numFmtId="0" fontId="58" fillId="0" borderId="10" xfId="0" applyFont="1" applyFill="1" applyBorder="1" applyAlignment="1" applyProtection="1">
      <alignment horizontal="center" vertical="center"/>
    </xf>
    <xf numFmtId="38" fontId="51" fillId="6" borderId="3" xfId="0" applyNumberFormat="1" applyFont="1" applyFill="1" applyBorder="1" applyAlignment="1">
      <alignment horizontal="right"/>
    </xf>
    <xf numFmtId="0" fontId="58" fillId="0" borderId="0" xfId="0" applyFont="1" applyAlignment="1" applyProtection="1">
      <alignment vertical="center"/>
    </xf>
    <xf numFmtId="0" fontId="58" fillId="0" borderId="0" xfId="0" applyFont="1" applyAlignment="1" applyProtection="1">
      <alignment horizontal="center" vertical="center"/>
    </xf>
    <xf numFmtId="38" fontId="53" fillId="0" borderId="0" xfId="0" applyNumberFormat="1" applyFont="1" applyAlignment="1" applyProtection="1">
      <alignment vertical="center"/>
    </xf>
    <xf numFmtId="49" fontId="60" fillId="0" borderId="3" xfId="0" applyNumberFormat="1" applyFont="1" applyBorder="1" applyAlignment="1" applyProtection="1">
      <alignment horizontal="center" vertical="center"/>
    </xf>
    <xf numFmtId="0" fontId="53" fillId="0" borderId="0" xfId="0" applyFont="1" applyAlignment="1" applyProtection="1">
      <alignment horizontal="center" vertical="center"/>
    </xf>
    <xf numFmtId="0" fontId="51" fillId="0" borderId="0" xfId="0" applyFont="1" applyFill="1" applyAlignment="1" applyProtection="1">
      <alignment horizontal="center" vertical="center"/>
    </xf>
    <xf numFmtId="0" fontId="53" fillId="0" borderId="0" xfId="0" applyFont="1" applyFill="1" applyAlignment="1" applyProtection="1">
      <alignment horizontal="center" vertical="center"/>
    </xf>
    <xf numFmtId="38" fontId="51" fillId="3" borderId="21" xfId="0" applyNumberFormat="1" applyFont="1" applyFill="1" applyBorder="1" applyAlignment="1" applyProtection="1">
      <alignment horizontal="right"/>
    </xf>
    <xf numFmtId="38" fontId="51" fillId="3" borderId="0" xfId="0" applyNumberFormat="1" applyFont="1" applyFill="1" applyBorder="1" applyAlignment="1" applyProtection="1">
      <alignment horizontal="right"/>
    </xf>
    <xf numFmtId="38" fontId="51" fillId="3" borderId="3" xfId="0" applyNumberFormat="1" applyFont="1" applyFill="1" applyBorder="1" applyAlignment="1" applyProtection="1">
      <alignment horizontal="right"/>
    </xf>
    <xf numFmtId="38" fontId="51" fillId="3" borderId="13" xfId="0" applyNumberFormat="1" applyFont="1" applyFill="1" applyBorder="1" applyAlignment="1" applyProtection="1">
      <alignment horizontal="right"/>
    </xf>
    <xf numFmtId="38" fontId="51" fillId="3" borderId="2" xfId="0" applyNumberFormat="1" applyFont="1" applyFill="1" applyBorder="1" applyAlignment="1" applyProtection="1">
      <alignment horizontal="right"/>
    </xf>
    <xf numFmtId="3" fontId="53" fillId="0" borderId="0" xfId="0" applyNumberFormat="1" applyFont="1" applyAlignment="1" applyProtection="1">
      <alignment vertical="center"/>
    </xf>
    <xf numFmtId="0" fontId="69" fillId="0" borderId="20" xfId="0" applyFont="1" applyBorder="1" applyAlignment="1" applyProtection="1">
      <alignment horizontal="left" indent="2"/>
    </xf>
    <xf numFmtId="0" fontId="58" fillId="0" borderId="11" xfId="0" applyFont="1" applyBorder="1" applyAlignment="1" applyProtection="1">
      <alignment horizontal="center" vertical="center"/>
    </xf>
    <xf numFmtId="38" fontId="51" fillId="0" borderId="19" xfId="0" applyNumberFormat="1" applyFont="1" applyBorder="1" applyAlignment="1" applyProtection="1">
      <alignment horizontal="right"/>
      <protection locked="0"/>
    </xf>
    <xf numFmtId="38" fontId="51" fillId="0" borderId="11" xfId="0" applyNumberFormat="1" applyFont="1" applyBorder="1" applyAlignment="1" applyProtection="1">
      <alignment horizontal="right"/>
      <protection locked="0"/>
    </xf>
    <xf numFmtId="0" fontId="50" fillId="0" borderId="0" xfId="0" applyFont="1" applyAlignment="1" applyProtection="1">
      <alignment vertical="center"/>
    </xf>
    <xf numFmtId="0" fontId="61" fillId="0" borderId="0" xfId="0" applyFont="1" applyAlignment="1" applyProtection="1">
      <alignment vertical="center"/>
    </xf>
    <xf numFmtId="38" fontId="51" fillId="3" borderId="11" xfId="0" applyNumberFormat="1" applyFont="1" applyFill="1" applyBorder="1" applyAlignment="1" applyProtection="1">
      <alignment horizontal="right"/>
    </xf>
    <xf numFmtId="38" fontId="51" fillId="3" borderId="4" xfId="0" applyNumberFormat="1" applyFont="1" applyFill="1" applyBorder="1" applyAlignment="1" applyProtection="1">
      <alignment horizontal="right"/>
    </xf>
    <xf numFmtId="38" fontId="51" fillId="3" borderId="19" xfId="0" applyNumberFormat="1" applyFont="1" applyFill="1" applyBorder="1" applyAlignment="1" applyProtection="1">
      <alignment horizontal="right"/>
    </xf>
    <xf numFmtId="38" fontId="51" fillId="3" borderId="14" xfId="0" applyNumberFormat="1" applyFont="1" applyFill="1" applyBorder="1" applyAlignment="1" applyProtection="1">
      <alignment horizontal="right"/>
    </xf>
    <xf numFmtId="0" fontId="51" fillId="0" borderId="0" xfId="0" applyFont="1" applyFill="1" applyAlignment="1" applyProtection="1">
      <alignment vertical="center"/>
    </xf>
    <xf numFmtId="0" fontId="58" fillId="0" borderId="4" xfId="0" applyFont="1" applyFill="1" applyBorder="1" applyAlignment="1" applyProtection="1">
      <alignment horizontal="center" vertical="center"/>
    </xf>
    <xf numFmtId="38" fontId="51" fillId="6" borderId="2" xfId="0" applyNumberFormat="1" applyFont="1" applyFill="1" applyBorder="1" applyAlignment="1" applyProtection="1">
      <alignment horizontal="right"/>
    </xf>
    <xf numFmtId="0" fontId="58" fillId="0" borderId="2" xfId="0" applyFont="1" applyFill="1" applyBorder="1" applyAlignment="1" applyProtection="1">
      <alignment horizontal="center" vertical="top"/>
    </xf>
    <xf numFmtId="38" fontId="51" fillId="6" borderId="28" xfId="0" applyNumberFormat="1" applyFont="1" applyFill="1" applyBorder="1" applyAlignment="1" applyProtection="1">
      <alignment horizontal="right"/>
    </xf>
    <xf numFmtId="0" fontId="51" fillId="0" borderId="0" xfId="0" applyFont="1" applyFill="1" applyBorder="1" applyAlignment="1" applyProtection="1">
      <alignment vertical="center"/>
    </xf>
    <xf numFmtId="38" fontId="51" fillId="0" borderId="27" xfId="0" applyNumberFormat="1" applyFont="1" applyFill="1" applyBorder="1" applyAlignment="1" applyProtection="1">
      <alignment horizontal="right"/>
      <protection locked="0"/>
    </xf>
    <xf numFmtId="38" fontId="51" fillId="0" borderId="33" xfId="0" applyNumberFormat="1" applyFont="1" applyFill="1" applyBorder="1" applyAlignment="1" applyProtection="1">
      <alignment horizontal="right"/>
      <protection locked="0"/>
    </xf>
    <xf numFmtId="38" fontId="51" fillId="0" borderId="32" xfId="0" applyNumberFormat="1" applyFont="1" applyFill="1" applyBorder="1" applyAlignment="1" applyProtection="1">
      <alignment horizontal="right"/>
      <protection locked="0"/>
    </xf>
    <xf numFmtId="38" fontId="51" fillId="0" borderId="0" xfId="0" applyNumberFormat="1" applyFont="1" applyAlignment="1" applyProtection="1"/>
    <xf numFmtId="0" fontId="58" fillId="0" borderId="11" xfId="0" applyFont="1" applyFill="1" applyBorder="1" applyAlignment="1" applyProtection="1">
      <alignment horizontal="center" vertical="center"/>
    </xf>
    <xf numFmtId="38" fontId="51" fillId="0" borderId="29" xfId="0" applyNumberFormat="1" applyFont="1" applyFill="1" applyBorder="1" applyAlignment="1" applyProtection="1">
      <alignment horizontal="right"/>
      <protection locked="0"/>
    </xf>
    <xf numFmtId="0" fontId="58" fillId="0" borderId="49" xfId="0" applyFont="1" applyBorder="1" applyAlignment="1" applyProtection="1">
      <alignment horizontal="left" vertical="center" indent="4"/>
    </xf>
    <xf numFmtId="0" fontId="58" fillId="0" borderId="31" xfId="0" applyFont="1" applyBorder="1" applyAlignment="1" applyProtection="1">
      <alignment horizontal="center" vertical="center"/>
    </xf>
    <xf numFmtId="40" fontId="51" fillId="7" borderId="33" xfId="0" applyNumberFormat="1" applyFont="1" applyFill="1" applyBorder="1" applyAlignment="1" applyProtection="1">
      <alignment horizontal="right" vertical="center"/>
    </xf>
    <xf numFmtId="0" fontId="58" fillId="0" borderId="13" xfId="0" applyFont="1" applyBorder="1" applyAlignment="1" applyProtection="1">
      <alignment horizontal="left" vertical="center" indent="4"/>
    </xf>
    <xf numFmtId="9" fontId="51" fillId="7" borderId="33" xfId="0" applyNumberFormat="1" applyFont="1" applyFill="1" applyBorder="1" applyAlignment="1" applyProtection="1">
      <alignment horizontal="right" vertical="center"/>
    </xf>
    <xf numFmtId="1" fontId="50" fillId="0" borderId="4" xfId="0" applyNumberFormat="1" applyFont="1" applyBorder="1" applyAlignment="1" applyProtection="1">
      <alignment horizontal="center" vertical="center" wrapText="1"/>
    </xf>
    <xf numFmtId="3" fontId="50" fillId="0" borderId="4" xfId="0" applyNumberFormat="1" applyFont="1" applyBorder="1" applyAlignment="1" applyProtection="1">
      <alignment horizontal="center" vertical="center" wrapText="1"/>
    </xf>
    <xf numFmtId="3" fontId="51" fillId="3" borderId="4" xfId="0" applyNumberFormat="1" applyFont="1" applyFill="1" applyBorder="1" applyAlignment="1" applyProtection="1">
      <alignment horizontal="center"/>
    </xf>
    <xf numFmtId="3" fontId="53" fillId="3" borderId="11" xfId="0" applyNumberFormat="1" applyFont="1" applyFill="1" applyBorder="1" applyAlignment="1" applyProtection="1">
      <alignment horizontal="center"/>
    </xf>
    <xf numFmtId="38" fontId="53" fillId="3" borderId="4" xfId="0" applyNumberFormat="1" applyFont="1" applyFill="1" applyBorder="1" applyAlignment="1" applyProtection="1">
      <alignment horizontal="center"/>
    </xf>
    <xf numFmtId="3" fontId="53" fillId="3" borderId="4" xfId="0" applyNumberFormat="1" applyFont="1" applyFill="1" applyBorder="1" applyAlignment="1" applyProtection="1">
      <alignment horizontal="center"/>
    </xf>
    <xf numFmtId="0" fontId="58" fillId="0" borderId="14" xfId="0" applyFont="1" applyBorder="1" applyAlignment="1" applyProtection="1">
      <alignment horizontal="center"/>
    </xf>
    <xf numFmtId="38" fontId="51" fillId="0" borderId="0" xfId="0" applyNumberFormat="1" applyFont="1" applyAlignment="1" applyProtection="1">
      <alignment horizontal="right"/>
      <protection locked="0"/>
    </xf>
    <xf numFmtId="0" fontId="58" fillId="0" borderId="2" xfId="0" applyFont="1" applyBorder="1" applyAlignment="1" applyProtection="1">
      <alignment horizontal="center"/>
    </xf>
    <xf numFmtId="0" fontId="58" fillId="0" borderId="2" xfId="0" applyFont="1" applyBorder="1" applyAlignment="1" applyProtection="1">
      <alignment horizontal="center" vertical="center" wrapText="1"/>
    </xf>
    <xf numFmtId="38" fontId="51" fillId="0" borderId="13" xfId="0" applyNumberFormat="1" applyFont="1" applyBorder="1" applyAlignment="1" applyProtection="1">
      <alignment horizontal="right"/>
      <protection locked="0"/>
    </xf>
    <xf numFmtId="38" fontId="53" fillId="0" borderId="0" xfId="0" applyNumberFormat="1" applyFont="1" applyProtection="1"/>
    <xf numFmtId="38" fontId="51" fillId="3" borderId="17" xfId="0" applyNumberFormat="1" applyFont="1" applyFill="1" applyBorder="1" applyAlignment="1" applyProtection="1">
      <alignment horizontal="right"/>
    </xf>
    <xf numFmtId="37" fontId="51" fillId="3" borderId="17" xfId="0" applyNumberFormat="1" applyFont="1" applyFill="1" applyBorder="1" applyAlignment="1" applyProtection="1">
      <alignment horizontal="right"/>
    </xf>
    <xf numFmtId="37" fontId="51" fillId="3" borderId="26" xfId="0" applyNumberFormat="1" applyFont="1" applyFill="1" applyBorder="1" applyAlignment="1" applyProtection="1">
      <alignment horizontal="right"/>
    </xf>
    <xf numFmtId="0" fontId="58" fillId="0" borderId="26" xfId="0" applyFont="1" applyFill="1" applyBorder="1" applyAlignment="1" applyProtection="1">
      <alignment horizontal="center" vertical="center"/>
    </xf>
    <xf numFmtId="0" fontId="58" fillId="0" borderId="2" xfId="0" applyFont="1" applyBorder="1" applyAlignment="1" applyProtection="1">
      <alignment horizontal="center" vertical="top"/>
    </xf>
    <xf numFmtId="0" fontId="58" fillId="0" borderId="26" xfId="0" applyFont="1" applyFill="1" applyBorder="1" applyAlignment="1" applyProtection="1">
      <alignment horizontal="center" vertical="top"/>
    </xf>
    <xf numFmtId="0" fontId="58" fillId="0" borderId="18" xfId="0" applyFont="1" applyFill="1" applyBorder="1" applyAlignment="1" applyProtection="1">
      <alignment horizontal="center" vertical="center"/>
    </xf>
    <xf numFmtId="38" fontId="51" fillId="0" borderId="19" xfId="0" applyNumberFormat="1" applyFont="1" applyFill="1" applyBorder="1" applyAlignment="1" applyProtection="1">
      <alignment horizontal="right"/>
      <protection locked="0"/>
    </xf>
    <xf numFmtId="38" fontId="51" fillId="3" borderId="0" xfId="0" applyNumberFormat="1" applyFont="1" applyFill="1" applyAlignment="1" applyProtection="1">
      <alignment horizontal="right"/>
    </xf>
    <xf numFmtId="1" fontId="58" fillId="0" borderId="2" xfId="0" applyNumberFormat="1" applyFont="1" applyBorder="1" applyAlignment="1" applyProtection="1">
      <alignment horizontal="center" vertical="center"/>
    </xf>
    <xf numFmtId="0" fontId="58" fillId="0" borderId="21" xfId="0" applyFont="1" applyBorder="1" applyAlignment="1" applyProtection="1">
      <alignment horizontal="left" vertical="top" wrapText="1" indent="1"/>
    </xf>
    <xf numFmtId="1" fontId="58" fillId="0" borderId="2" xfId="0" applyNumberFormat="1" applyFont="1" applyBorder="1" applyAlignment="1" applyProtection="1">
      <alignment horizontal="center" vertical="top"/>
    </xf>
    <xf numFmtId="38" fontId="51" fillId="3" borderId="38" xfId="0" applyNumberFormat="1" applyFont="1" applyFill="1" applyBorder="1" applyAlignment="1" applyProtection="1">
      <alignment horizontal="right"/>
    </xf>
    <xf numFmtId="38" fontId="51" fillId="3" borderId="28" xfId="0" applyNumberFormat="1" applyFont="1" applyFill="1" applyBorder="1" applyAlignment="1" applyProtection="1">
      <alignment horizontal="right"/>
    </xf>
    <xf numFmtId="1" fontId="58" fillId="0" borderId="4" xfId="0" applyNumberFormat="1" applyFont="1" applyBorder="1" applyAlignment="1" applyProtection="1">
      <alignment horizontal="center" vertical="center"/>
    </xf>
    <xf numFmtId="1" fontId="58" fillId="0" borderId="128" xfId="0" applyNumberFormat="1" applyFont="1" applyBorder="1" applyAlignment="1" applyProtection="1">
      <alignment horizontal="center" vertical="center"/>
    </xf>
    <xf numFmtId="38" fontId="51" fillId="0" borderId="128" xfId="0" applyNumberFormat="1" applyFont="1" applyBorder="1" applyAlignment="1" applyProtection="1">
      <alignment horizontal="right"/>
      <protection locked="0"/>
    </xf>
    <xf numFmtId="38" fontId="51" fillId="3" borderId="128" xfId="0" applyNumberFormat="1" applyFont="1" applyFill="1" applyBorder="1" applyAlignment="1" applyProtection="1">
      <alignment horizontal="right"/>
    </xf>
    <xf numFmtId="38" fontId="51" fillId="3" borderId="29" xfId="0" applyNumberFormat="1" applyFont="1" applyFill="1" applyBorder="1" applyAlignment="1" applyProtection="1">
      <alignment horizontal="right"/>
    </xf>
    <xf numFmtId="1" fontId="58" fillId="0" borderId="32" xfId="0" applyNumberFormat="1" applyFont="1" applyBorder="1" applyAlignment="1" applyProtection="1">
      <alignment horizontal="center" vertical="center"/>
    </xf>
    <xf numFmtId="38" fontId="51" fillId="0" borderId="32" xfId="0" applyNumberFormat="1" applyFont="1" applyBorder="1" applyAlignment="1" applyProtection="1">
      <alignment horizontal="right"/>
      <protection locked="0"/>
    </xf>
    <xf numFmtId="1" fontId="58" fillId="0" borderId="33" xfId="0" applyNumberFormat="1" applyFont="1" applyBorder="1" applyAlignment="1" applyProtection="1">
      <alignment horizontal="center" vertical="center"/>
    </xf>
    <xf numFmtId="38" fontId="51" fillId="0" borderId="37" xfId="0" applyNumberFormat="1" applyFont="1" applyBorder="1" applyAlignment="1" applyProtection="1">
      <alignment horizontal="right"/>
      <protection locked="0"/>
    </xf>
    <xf numFmtId="38" fontId="51" fillId="0" borderId="33" xfId="0" applyNumberFormat="1" applyFont="1" applyBorder="1" applyAlignment="1" applyProtection="1">
      <alignment horizontal="right"/>
      <protection locked="0"/>
    </xf>
    <xf numFmtId="38" fontId="51" fillId="0" borderId="36" xfId="0" applyNumberFormat="1" applyFont="1" applyFill="1" applyBorder="1" applyAlignment="1" applyProtection="1">
      <alignment horizontal="right"/>
      <protection locked="0"/>
    </xf>
    <xf numFmtId="38" fontId="51" fillId="0" borderId="27" xfId="0" applyNumberFormat="1" applyFont="1" applyBorder="1" applyAlignment="1" applyProtection="1">
      <alignment horizontal="right"/>
      <protection locked="0"/>
    </xf>
    <xf numFmtId="38" fontId="51" fillId="0" borderId="55" xfId="0" applyNumberFormat="1" applyFont="1" applyBorder="1" applyAlignment="1" applyProtection="1">
      <alignment horizontal="right" vertical="center"/>
      <protection locked="0"/>
    </xf>
    <xf numFmtId="38" fontId="51" fillId="0" borderId="32" xfId="0" applyNumberFormat="1" applyFont="1" applyBorder="1" applyAlignment="1" applyProtection="1">
      <alignment horizontal="right" vertical="center"/>
      <protection locked="0"/>
    </xf>
    <xf numFmtId="38" fontId="51" fillId="0" borderId="27" xfId="0" applyNumberFormat="1" applyFont="1" applyFill="1" applyBorder="1" applyAlignment="1" applyProtection="1">
      <alignment horizontal="right" vertical="center"/>
      <protection locked="0"/>
    </xf>
    <xf numFmtId="38" fontId="51" fillId="0" borderId="32" xfId="0" applyNumberFormat="1" applyFont="1" applyFill="1" applyBorder="1" applyAlignment="1" applyProtection="1">
      <alignment horizontal="right" vertical="center"/>
      <protection locked="0"/>
    </xf>
    <xf numFmtId="0" fontId="58" fillId="0" borderId="2" xfId="0" applyFont="1" applyBorder="1" applyAlignment="1" applyProtection="1">
      <alignment horizontal="center" vertical="top" wrapText="1"/>
    </xf>
    <xf numFmtId="38" fontId="51" fillId="3" borderId="39" xfId="0" applyNumberFormat="1" applyFont="1" applyFill="1" applyBorder="1" applyAlignment="1" applyProtection="1">
      <alignment horizontal="right"/>
    </xf>
    <xf numFmtId="38" fontId="51" fillId="0" borderId="2" xfId="0" applyNumberFormat="1" applyFont="1" applyFill="1" applyBorder="1" applyAlignment="1" applyProtection="1">
      <alignment horizontal="right" vertical="center"/>
      <protection locked="0"/>
    </xf>
    <xf numFmtId="38" fontId="51" fillId="6" borderId="2" xfId="0" applyNumberFormat="1" applyFont="1" applyFill="1" applyBorder="1" applyAlignment="1" applyProtection="1">
      <alignment horizontal="right" vertical="center"/>
    </xf>
    <xf numFmtId="0" fontId="58" fillId="0" borderId="26" xfId="0" applyFont="1" applyBorder="1" applyAlignment="1" applyProtection="1">
      <alignment horizontal="center" vertical="center"/>
    </xf>
    <xf numFmtId="0" fontId="58" fillId="0" borderId="131" xfId="0" applyFont="1" applyFill="1" applyBorder="1" applyAlignment="1" applyProtection="1">
      <alignment horizontal="center" vertical="center"/>
    </xf>
    <xf numFmtId="38" fontId="51" fillId="0" borderId="125" xfId="0" applyNumberFormat="1" applyFont="1" applyFill="1" applyBorder="1" applyAlignment="1" applyProtection="1">
      <alignment horizontal="right"/>
      <protection locked="0"/>
    </xf>
    <xf numFmtId="0" fontId="58" fillId="0" borderId="100" xfId="0" applyFont="1" applyFill="1" applyBorder="1" applyAlignment="1" applyProtection="1">
      <alignment horizontal="center" vertical="center"/>
    </xf>
    <xf numFmtId="38" fontId="51" fillId="0" borderId="124" xfId="0" applyNumberFormat="1" applyFont="1" applyFill="1" applyBorder="1" applyAlignment="1" applyProtection="1">
      <alignment horizontal="right"/>
      <protection locked="0"/>
    </xf>
    <xf numFmtId="38" fontId="51" fillId="0" borderId="112" xfId="0" applyNumberFormat="1" applyFont="1" applyFill="1" applyBorder="1" applyAlignment="1" applyProtection="1">
      <alignment horizontal="right"/>
      <protection locked="0"/>
    </xf>
    <xf numFmtId="38" fontId="51" fillId="0" borderId="55" xfId="0" applyNumberFormat="1" applyFont="1" applyFill="1" applyBorder="1" applyAlignment="1" applyProtection="1">
      <alignment horizontal="right"/>
      <protection locked="0"/>
    </xf>
    <xf numFmtId="0" fontId="53" fillId="0" borderId="0" xfId="0" applyFont="1" applyAlignment="1" applyProtection="1"/>
    <xf numFmtId="0" fontId="58" fillId="0" borderId="0" xfId="0" applyFont="1" applyAlignment="1" applyProtection="1">
      <alignment horizontal="left" vertical="center" wrapText="1"/>
    </xf>
    <xf numFmtId="0" fontId="58" fillId="0" borderId="0" xfId="0" applyFont="1" applyAlignment="1" applyProtection="1">
      <alignment horizontal="center" vertical="center" wrapText="1"/>
    </xf>
    <xf numFmtId="0" fontId="53" fillId="0" borderId="0" xfId="0" applyFont="1" applyAlignment="1" applyProtection="1">
      <alignment wrapText="1"/>
    </xf>
    <xf numFmtId="0" fontId="53" fillId="0" borderId="0" xfId="0" applyFont="1" applyAlignment="1"/>
    <xf numFmtId="38" fontId="51" fillId="3" borderId="31" xfId="0" applyNumberFormat="1" applyFont="1" applyFill="1" applyBorder="1" applyAlignment="1" applyProtection="1">
      <alignment horizontal="right" vertical="center"/>
    </xf>
    <xf numFmtId="38" fontId="51" fillId="3" borderId="28" xfId="0" applyNumberFormat="1" applyFont="1" applyFill="1" applyBorder="1" applyAlignment="1" applyProtection="1">
      <alignment horizontal="right" vertical="center"/>
    </xf>
    <xf numFmtId="38" fontId="51" fillId="3" borderId="0" xfId="0" applyNumberFormat="1" applyFont="1" applyFill="1" applyAlignment="1" applyProtection="1">
      <alignment horizontal="right" vertical="center"/>
    </xf>
    <xf numFmtId="38" fontId="51" fillId="3" borderId="26" xfId="0" applyNumberFormat="1" applyFont="1" applyFill="1" applyBorder="1" applyAlignment="1" applyProtection="1">
      <alignment horizontal="right" vertical="center"/>
    </xf>
    <xf numFmtId="49" fontId="58" fillId="0" borderId="3" xfId="0" applyNumberFormat="1" applyFont="1" applyBorder="1" applyAlignment="1">
      <alignment horizontal="center" vertical="center"/>
    </xf>
    <xf numFmtId="49" fontId="50"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60" fillId="0" borderId="26" xfId="0" applyNumberFormat="1" applyFont="1" applyBorder="1" applyAlignment="1">
      <alignment horizontal="center" vertical="center" wrapText="1"/>
    </xf>
    <xf numFmtId="3" fontId="50" fillId="0" borderId="26" xfId="0" applyNumberFormat="1" applyFont="1" applyBorder="1" applyAlignment="1">
      <alignment horizontal="center" vertical="center"/>
    </xf>
    <xf numFmtId="3" fontId="50" fillId="0" borderId="26" xfId="0" applyNumberFormat="1" applyFont="1" applyBorder="1" applyAlignment="1">
      <alignment horizontal="center" vertical="center" wrapText="1"/>
    </xf>
    <xf numFmtId="0" fontId="53" fillId="0" borderId="0" xfId="0" applyFont="1" applyAlignment="1">
      <alignment horizontal="center" vertical="top" wrapText="1"/>
    </xf>
    <xf numFmtId="0" fontId="53" fillId="0" borderId="0" xfId="0" applyFont="1" applyBorder="1" applyAlignment="1">
      <alignment vertical="center"/>
    </xf>
    <xf numFmtId="3" fontId="51" fillId="3" borderId="128" xfId="0" applyNumberFormat="1" applyFont="1" applyFill="1" applyBorder="1" applyAlignment="1">
      <alignment horizontal="center"/>
    </xf>
    <xf numFmtId="3" fontId="51" fillId="3" borderId="26" xfId="0" applyNumberFormat="1" applyFont="1" applyFill="1" applyBorder="1" applyAlignment="1">
      <alignment horizontal="center"/>
    </xf>
    <xf numFmtId="3" fontId="51" fillId="3" borderId="128" xfId="0" applyNumberFormat="1" applyFont="1" applyFill="1" applyBorder="1" applyAlignment="1">
      <alignment horizontal="right"/>
    </xf>
    <xf numFmtId="0" fontId="58" fillId="0" borderId="0" xfId="0" applyFont="1" applyBorder="1" applyAlignment="1"/>
    <xf numFmtId="49" fontId="58" fillId="0" borderId="2" xfId="0" applyNumberFormat="1" applyFont="1" applyBorder="1" applyAlignment="1">
      <alignment horizontal="center" vertical="center"/>
    </xf>
    <xf numFmtId="38" fontId="51" fillId="2" borderId="2" xfId="0" applyNumberFormat="1" applyFont="1" applyFill="1" applyBorder="1" applyAlignment="1">
      <alignment horizontal="right"/>
    </xf>
    <xf numFmtId="38" fontId="51" fillId="3" borderId="26" xfId="0" applyNumberFormat="1" applyFont="1" applyFill="1" applyBorder="1" applyAlignment="1">
      <alignment horizontal="right"/>
    </xf>
    <xf numFmtId="49" fontId="60" fillId="2" borderId="27" xfId="0" applyNumberFormat="1" applyFont="1" applyFill="1" applyBorder="1" applyAlignment="1">
      <alignment horizontal="center" vertical="center"/>
    </xf>
    <xf numFmtId="38" fontId="51" fillId="3" borderId="28" xfId="0" applyNumberFormat="1" applyFont="1" applyFill="1" applyBorder="1" applyAlignment="1">
      <alignment horizontal="right"/>
    </xf>
    <xf numFmtId="0" fontId="58" fillId="0" borderId="0" xfId="0" applyFont="1" applyFill="1" applyBorder="1" applyAlignment="1"/>
    <xf numFmtId="0" fontId="58" fillId="0" borderId="0" xfId="0" applyFont="1" applyFill="1"/>
    <xf numFmtId="3" fontId="60" fillId="3" borderId="13" xfId="0" applyNumberFormat="1" applyFont="1" applyFill="1" applyBorder="1" applyAlignment="1">
      <alignment horizontal="left" vertical="center" wrapText="1" indent="1"/>
    </xf>
    <xf numFmtId="49" fontId="60" fillId="3" borderId="14" xfId="0" applyNumberFormat="1" applyFont="1" applyFill="1" applyBorder="1" applyAlignment="1">
      <alignment horizontal="center" vertical="center"/>
    </xf>
    <xf numFmtId="38" fontId="51" fillId="3" borderId="4" xfId="0" applyNumberFormat="1" applyFont="1" applyFill="1" applyBorder="1" applyAlignment="1">
      <alignment horizontal="right"/>
    </xf>
    <xf numFmtId="164" fontId="60" fillId="3" borderId="126" xfId="0" applyNumberFormat="1" applyFont="1" applyFill="1" applyBorder="1" applyAlignment="1">
      <alignment horizontal="left" vertical="center" wrapText="1" indent="1"/>
    </xf>
    <xf numFmtId="49" fontId="60" fillId="3" borderId="31" xfId="0" applyNumberFormat="1" applyFont="1" applyFill="1" applyBorder="1" applyAlignment="1">
      <alignment horizontal="center" vertical="center"/>
    </xf>
    <xf numFmtId="38" fontId="51" fillId="3" borderId="29" xfId="0" applyNumberFormat="1" applyFont="1" applyFill="1" applyBorder="1" applyAlignment="1">
      <alignment horizontal="right"/>
    </xf>
    <xf numFmtId="49" fontId="58" fillId="0" borderId="3" xfId="0" applyNumberFormat="1" applyFont="1" applyBorder="1" applyAlignment="1">
      <alignment horizontal="center" vertical="center" wrapText="1"/>
    </xf>
    <xf numFmtId="49" fontId="58" fillId="0" borderId="2" xfId="0" applyNumberFormat="1" applyFont="1" applyBorder="1" applyAlignment="1">
      <alignment horizontal="center" vertical="top"/>
    </xf>
    <xf numFmtId="38" fontId="51" fillId="3" borderId="31" xfId="0" applyNumberFormat="1" applyFont="1" applyFill="1" applyBorder="1" applyAlignment="1">
      <alignment horizontal="right"/>
    </xf>
    <xf numFmtId="49" fontId="58" fillId="0" borderId="4" xfId="0" applyNumberFormat="1" applyFont="1" applyBorder="1" applyAlignment="1">
      <alignment horizontal="center" vertical="center"/>
    </xf>
    <xf numFmtId="49" fontId="60" fillId="3" borderId="11" xfId="0" applyNumberFormat="1" applyFont="1" applyFill="1" applyBorder="1" applyAlignment="1">
      <alignment horizontal="center" vertical="center"/>
    </xf>
    <xf numFmtId="49" fontId="58" fillId="0" borderId="33" xfId="0" applyNumberFormat="1" applyFont="1" applyFill="1" applyBorder="1" applyAlignment="1">
      <alignment horizontal="center" vertical="center"/>
    </xf>
    <xf numFmtId="0" fontId="58" fillId="0" borderId="0" xfId="0" applyFont="1" applyAlignment="1">
      <alignment vertical="center"/>
    </xf>
    <xf numFmtId="0" fontId="58" fillId="0" borderId="29" xfId="0" applyFont="1" applyFill="1" applyBorder="1" applyAlignment="1">
      <alignment horizontal="center" vertical="center"/>
    </xf>
    <xf numFmtId="38" fontId="51" fillId="6" borderId="28" xfId="0" applyNumberFormat="1" applyFont="1" applyFill="1" applyBorder="1" applyAlignment="1">
      <alignment horizontal="right"/>
    </xf>
    <xf numFmtId="0" fontId="58" fillId="0" borderId="4" xfId="0" applyFont="1" applyFill="1" applyBorder="1" applyAlignment="1">
      <alignment horizontal="center" vertical="center"/>
    </xf>
    <xf numFmtId="38" fontId="51" fillId="6" borderId="26" xfId="0" applyNumberFormat="1" applyFont="1" applyFill="1" applyBorder="1" applyAlignment="1">
      <alignment horizontal="right"/>
    </xf>
    <xf numFmtId="0" fontId="58" fillId="0" borderId="2" xfId="0" applyFont="1" applyFill="1" applyBorder="1" applyAlignment="1">
      <alignment horizontal="center" vertical="center"/>
    </xf>
    <xf numFmtId="0" fontId="58" fillId="0" borderId="128" xfId="0" applyFont="1" applyFill="1" applyBorder="1" applyAlignment="1">
      <alignment horizontal="center" vertical="center"/>
    </xf>
    <xf numFmtId="38" fontId="51" fillId="0" borderId="128" xfId="0" applyNumberFormat="1" applyFont="1" applyFill="1" applyBorder="1" applyAlignment="1" applyProtection="1">
      <alignment horizontal="right"/>
      <protection locked="0"/>
    </xf>
    <xf numFmtId="38" fontId="51" fillId="6" borderId="4" xfId="0" applyNumberFormat="1" applyFont="1" applyFill="1" applyBorder="1" applyAlignment="1">
      <alignment horizontal="right"/>
    </xf>
    <xf numFmtId="49" fontId="58" fillId="0" borderId="4" xfId="0" applyNumberFormat="1" applyFont="1" applyFill="1" applyBorder="1" applyAlignment="1">
      <alignment horizontal="center" vertical="center"/>
    </xf>
    <xf numFmtId="164" fontId="60" fillId="6" borderId="13" xfId="0" applyNumberFormat="1"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0" fontId="58" fillId="0" borderId="0" xfId="0" applyFont="1" applyAlignment="1"/>
    <xf numFmtId="49" fontId="60" fillId="0" borderId="29" xfId="0" applyNumberFormat="1" applyFont="1" applyFill="1" applyBorder="1" applyAlignment="1">
      <alignment horizontal="center" vertical="center"/>
    </xf>
    <xf numFmtId="3" fontId="60" fillId="0" borderId="13" xfId="0" applyNumberFormat="1" applyFont="1" applyBorder="1" applyAlignment="1">
      <alignment horizontal="left" vertical="top" wrapText="1" indent="2"/>
    </xf>
    <xf numFmtId="49" fontId="58" fillId="0" borderId="21" xfId="0" applyNumberFormat="1" applyFont="1" applyFill="1" applyBorder="1" applyAlignment="1">
      <alignment horizontal="left" vertical="top" indent="1"/>
    </xf>
    <xf numFmtId="38" fontId="51" fillId="0" borderId="21" xfId="0" applyNumberFormat="1" applyFont="1" applyFill="1" applyBorder="1" applyAlignment="1">
      <alignment horizontal="right"/>
    </xf>
    <xf numFmtId="0" fontId="51" fillId="0" borderId="0" xfId="0" applyFont="1" applyAlignment="1">
      <alignment vertical="center"/>
    </xf>
    <xf numFmtId="3" fontId="60" fillId="3" borderId="12" xfId="0" applyNumberFormat="1" applyFont="1" applyFill="1" applyBorder="1" applyAlignment="1">
      <alignment horizontal="left" vertical="center" wrapText="1" indent="1"/>
    </xf>
    <xf numFmtId="164" fontId="60" fillId="3" borderId="13" xfId="0" applyNumberFormat="1" applyFont="1" applyFill="1" applyBorder="1" applyAlignment="1">
      <alignment horizontal="left" vertical="center" wrapText="1" indent="1"/>
    </xf>
    <xf numFmtId="38" fontId="51" fillId="3" borderId="2" xfId="0" applyNumberFormat="1" applyFont="1" applyFill="1" applyBorder="1" applyAlignment="1">
      <alignment horizontal="right"/>
    </xf>
    <xf numFmtId="49" fontId="58" fillId="0" borderId="29" xfId="0" applyNumberFormat="1" applyFont="1" applyFill="1" applyBorder="1" applyAlignment="1">
      <alignment horizontal="center" vertical="center"/>
    </xf>
    <xf numFmtId="38" fontId="51" fillId="0" borderId="29" xfId="0" applyNumberFormat="1" applyFont="1" applyBorder="1" applyAlignment="1" applyProtection="1">
      <alignment horizontal="right"/>
      <protection locked="0"/>
    </xf>
    <xf numFmtId="164" fontId="60" fillId="3" borderId="13" xfId="0" applyNumberFormat="1" applyFont="1" applyFill="1" applyBorder="1" applyAlignment="1" applyProtection="1">
      <alignment horizontal="left" vertical="center" wrapText="1" indent="1"/>
    </xf>
    <xf numFmtId="49" fontId="60" fillId="3" borderId="14" xfId="0" applyNumberFormat="1" applyFont="1" applyFill="1" applyBorder="1" applyAlignment="1" applyProtection="1">
      <alignment horizontal="center" vertical="center"/>
    </xf>
    <xf numFmtId="49" fontId="60" fillId="7" borderId="27" xfId="0" applyNumberFormat="1" applyFont="1" applyFill="1" applyBorder="1" applyAlignment="1">
      <alignment horizontal="center" vertical="center"/>
    </xf>
    <xf numFmtId="3" fontId="60" fillId="6" borderId="17" xfId="0" applyNumberFormat="1" applyFont="1" applyFill="1" applyBorder="1" applyAlignment="1">
      <alignment horizontal="left" vertical="center" wrapText="1" indent="1"/>
    </xf>
    <xf numFmtId="49" fontId="60" fillId="6" borderId="26" xfId="0" applyNumberFormat="1" applyFont="1" applyFill="1" applyBorder="1" applyAlignment="1">
      <alignment horizontal="center" vertical="center"/>
    </xf>
    <xf numFmtId="38" fontId="51" fillId="6" borderId="29" xfId="0" applyNumberFormat="1" applyFont="1" applyFill="1" applyBorder="1" applyAlignment="1">
      <alignment horizontal="right"/>
    </xf>
    <xf numFmtId="3" fontId="60" fillId="0" borderId="13" xfId="0" applyNumberFormat="1" applyFont="1" applyFill="1" applyBorder="1" applyAlignment="1">
      <alignment horizontal="left" vertical="top" wrapText="1" indent="2"/>
    </xf>
    <xf numFmtId="0" fontId="53" fillId="0" borderId="21" xfId="0" applyFont="1" applyFill="1" applyBorder="1" applyAlignment="1">
      <alignment horizontal="left" vertical="top" wrapText="1" indent="2"/>
    </xf>
    <xf numFmtId="0" fontId="53" fillId="0" borderId="0" xfId="0" applyFont="1" applyFill="1" applyBorder="1" applyAlignment="1"/>
    <xf numFmtId="0" fontId="53" fillId="0" borderId="0" xfId="0" applyFont="1" applyFill="1" applyBorder="1"/>
    <xf numFmtId="0" fontId="51" fillId="0" borderId="0" xfId="0" applyFont="1" applyBorder="1" applyAlignment="1"/>
    <xf numFmtId="0" fontId="51" fillId="0" borderId="0" xfId="0" applyFont="1"/>
    <xf numFmtId="3" fontId="60" fillId="3" borderId="126" xfId="0" applyNumberFormat="1" applyFont="1" applyFill="1" applyBorder="1" applyAlignment="1">
      <alignment horizontal="left" vertical="center" wrapText="1" indent="1"/>
    </xf>
    <xf numFmtId="49" fontId="60" fillId="3" borderId="29" xfId="0" applyNumberFormat="1" applyFont="1" applyFill="1" applyBorder="1" applyAlignment="1">
      <alignment horizontal="center" vertical="center"/>
    </xf>
    <xf numFmtId="49" fontId="60" fillId="3" borderId="4" xfId="0" applyNumberFormat="1" applyFont="1" applyFill="1" applyBorder="1" applyAlignment="1">
      <alignment horizontal="center" vertical="top"/>
    </xf>
    <xf numFmtId="49" fontId="60" fillId="3" borderId="2" xfId="0" applyNumberFormat="1" applyFont="1" applyFill="1" applyBorder="1" applyAlignment="1">
      <alignment horizontal="center" vertical="top"/>
    </xf>
    <xf numFmtId="49" fontId="58" fillId="0" borderId="21" xfId="0" applyNumberFormat="1" applyFont="1" applyFill="1" applyBorder="1" applyAlignment="1">
      <alignment horizontal="center" vertical="top"/>
    </xf>
    <xf numFmtId="0" fontId="53" fillId="0" borderId="0" xfId="0" applyFont="1" applyFill="1"/>
    <xf numFmtId="0" fontId="60" fillId="3" borderId="13" xfId="0" applyFont="1" applyFill="1" applyBorder="1" applyAlignment="1">
      <alignment horizontal="left" vertical="center" wrapText="1" indent="1"/>
    </xf>
    <xf numFmtId="49" fontId="60" fillId="3" borderId="127" xfId="0" applyNumberFormat="1" applyFont="1" applyFill="1" applyBorder="1" applyAlignment="1">
      <alignment horizontal="center" vertical="center"/>
    </xf>
    <xf numFmtId="49" fontId="58" fillId="0" borderId="128" xfId="0" applyNumberFormat="1" applyFont="1" applyBorder="1" applyAlignment="1">
      <alignment horizontal="center" vertical="center"/>
    </xf>
    <xf numFmtId="49" fontId="60" fillId="3" borderId="4" xfId="0" applyNumberFormat="1" applyFont="1" applyFill="1" applyBorder="1" applyAlignment="1">
      <alignment horizontal="center" vertical="center"/>
    </xf>
    <xf numFmtId="3" fontId="60" fillId="6" borderId="29" xfId="0" applyNumberFormat="1" applyFont="1" applyFill="1" applyBorder="1" applyAlignment="1">
      <alignment horizontal="left" vertical="center" wrapText="1" indent="1"/>
    </xf>
    <xf numFmtId="49" fontId="60" fillId="6" borderId="29" xfId="0" applyNumberFormat="1" applyFont="1" applyFill="1" applyBorder="1" applyAlignment="1">
      <alignment horizontal="center" vertical="center"/>
    </xf>
    <xf numFmtId="3" fontId="60" fillId="3" borderId="2" xfId="0" applyNumberFormat="1" applyFont="1" applyFill="1" applyBorder="1" applyAlignment="1">
      <alignment horizontal="left" vertical="center" wrapText="1" indent="1"/>
    </xf>
    <xf numFmtId="49" fontId="60" fillId="3" borderId="11" xfId="0" applyNumberFormat="1" applyFont="1" applyFill="1" applyBorder="1" applyAlignment="1">
      <alignment horizontal="center" vertical="center" wrapText="1"/>
    </xf>
    <xf numFmtId="49" fontId="58" fillId="0" borderId="3" xfId="0" applyNumberFormat="1" applyFont="1" applyBorder="1" applyAlignment="1">
      <alignment horizontal="center" vertical="top"/>
    </xf>
    <xf numFmtId="49" fontId="60" fillId="3" borderId="31" xfId="0" applyNumberFormat="1" applyFont="1" applyFill="1" applyBorder="1" applyAlignment="1">
      <alignment horizontal="center" vertical="center" wrapText="1"/>
    </xf>
    <xf numFmtId="49" fontId="58" fillId="0" borderId="2" xfId="0" applyNumberFormat="1" applyFont="1" applyBorder="1" applyAlignment="1">
      <alignment horizontal="center" vertical="center" wrapText="1"/>
    </xf>
    <xf numFmtId="38" fontId="51" fillId="3" borderId="128" xfId="0" applyNumberFormat="1" applyFont="1" applyFill="1" applyBorder="1" applyAlignment="1">
      <alignment horizontal="right"/>
    </xf>
    <xf numFmtId="38" fontId="51" fillId="3" borderId="3" xfId="0" applyNumberFormat="1" applyFont="1" applyFill="1" applyBorder="1" applyAlignment="1">
      <alignment horizontal="right"/>
    </xf>
    <xf numFmtId="164" fontId="60" fillId="3" borderId="17" xfId="0" applyNumberFormat="1" applyFont="1" applyFill="1" applyBorder="1" applyAlignment="1">
      <alignment horizontal="left" vertical="center" wrapText="1" indent="1"/>
    </xf>
    <xf numFmtId="0" fontId="58" fillId="0" borderId="2" xfId="0" applyFont="1" applyBorder="1" applyAlignment="1">
      <alignment horizontal="center" vertical="center"/>
    </xf>
    <xf numFmtId="49" fontId="58" fillId="0" borderId="2" xfId="0" applyNumberFormat="1" applyFont="1" applyFill="1" applyBorder="1" applyAlignment="1">
      <alignment horizontal="center" vertical="center"/>
    </xf>
    <xf numFmtId="3" fontId="60" fillId="0" borderId="126" xfId="0" applyNumberFormat="1" applyFont="1" applyFill="1" applyBorder="1" applyAlignment="1">
      <alignment horizontal="left" vertical="top" wrapText="1" indent="1"/>
    </xf>
    <xf numFmtId="0" fontId="53" fillId="0" borderId="20" xfId="0" applyFont="1" applyFill="1" applyBorder="1" applyAlignment="1">
      <alignment horizontal="left" vertical="top" wrapText="1"/>
    </xf>
    <xf numFmtId="38" fontId="51" fillId="0" borderId="20" xfId="0" applyNumberFormat="1" applyFont="1" applyFill="1" applyBorder="1" applyAlignment="1">
      <alignment horizontal="right"/>
    </xf>
    <xf numFmtId="38" fontId="51" fillId="0" borderId="0" xfId="0" applyNumberFormat="1" applyFont="1" applyFill="1" applyBorder="1" applyAlignment="1">
      <alignment horizontal="right"/>
    </xf>
    <xf numFmtId="0" fontId="60" fillId="6" borderId="12" xfId="0" applyFont="1" applyFill="1" applyBorder="1" applyAlignment="1">
      <alignment horizontal="left" vertical="center" wrapText="1" indent="1"/>
    </xf>
    <xf numFmtId="49" fontId="58" fillId="6"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center"/>
    </xf>
    <xf numFmtId="49" fontId="58" fillId="0" borderId="14" xfId="0" applyNumberFormat="1" applyFont="1" applyFill="1" applyBorder="1" applyAlignment="1">
      <alignment horizontal="center" vertical="top"/>
    </xf>
    <xf numFmtId="164" fontId="60" fillId="3" borderId="13" xfId="0" applyNumberFormat="1" applyFont="1" applyFill="1" applyBorder="1" applyAlignment="1">
      <alignment horizontal="left" vertical="top" wrapText="1" indent="1"/>
    </xf>
    <xf numFmtId="49" fontId="60" fillId="3" borderId="14" xfId="0" applyNumberFormat="1" applyFont="1" applyFill="1" applyBorder="1" applyAlignment="1">
      <alignment horizontal="center" vertical="top"/>
    </xf>
    <xf numFmtId="0" fontId="53" fillId="6" borderId="0" xfId="0" applyFont="1" applyFill="1" applyAlignment="1">
      <alignment vertical="center"/>
    </xf>
    <xf numFmtId="49" fontId="60" fillId="6" borderId="2" xfId="7" applyNumberFormat="1" applyFont="1" applyFill="1" applyBorder="1" applyAlignment="1">
      <alignment horizontal="left" vertical="center" wrapText="1" indent="1"/>
    </xf>
    <xf numFmtId="0" fontId="60" fillId="6" borderId="2" xfId="8" applyNumberFormat="1" applyFont="1" applyFill="1" applyBorder="1" applyAlignment="1">
      <alignment horizontal="center" vertical="top"/>
    </xf>
    <xf numFmtId="38" fontId="51" fillId="6" borderId="0" xfId="8" applyNumberFormat="1" applyFont="1" applyFill="1" applyBorder="1" applyAlignment="1" applyProtection="1">
      <alignment horizontal="right"/>
    </xf>
    <xf numFmtId="38" fontId="51" fillId="6" borderId="26" xfId="8" applyNumberFormat="1" applyFont="1" applyFill="1" applyBorder="1" applyAlignment="1" applyProtection="1">
      <alignment horizontal="right"/>
    </xf>
    <xf numFmtId="38" fontId="51" fillId="0" borderId="2" xfId="8" applyNumberFormat="1" applyFont="1" applyFill="1" applyBorder="1" applyAlignment="1" applyProtection="1">
      <alignment horizontal="right"/>
      <protection locked="0"/>
    </xf>
    <xf numFmtId="38" fontId="51" fillId="0" borderId="2" xfId="6" applyNumberFormat="1" applyFont="1" applyBorder="1" applyProtection="1">
      <protection locked="0"/>
    </xf>
    <xf numFmtId="0" fontId="77" fillId="0" borderId="0" xfId="6" applyFont="1"/>
    <xf numFmtId="0" fontId="58" fillId="0" borderId="17" xfId="0" applyFont="1" applyBorder="1" applyAlignment="1">
      <alignment horizontal="left" vertical="center" wrapText="1"/>
    </xf>
    <xf numFmtId="49" fontId="58" fillId="0" borderId="0" xfId="0" applyNumberFormat="1" applyFont="1" applyAlignment="1">
      <alignment horizontal="center" vertical="center"/>
    </xf>
    <xf numFmtId="0" fontId="53" fillId="0" borderId="0" xfId="0" applyFont="1" applyAlignment="1">
      <alignment horizontal="right" vertical="center"/>
    </xf>
    <xf numFmtId="38" fontId="53" fillId="0" borderId="0" xfId="0" applyNumberFormat="1" applyFont="1" applyAlignment="1">
      <alignment horizontal="right" vertical="center"/>
    </xf>
    <xf numFmtId="38" fontId="53" fillId="0" borderId="0" xfId="0" applyNumberFormat="1" applyFont="1" applyFill="1" applyAlignment="1">
      <alignment horizontal="right" vertical="center"/>
    </xf>
    <xf numFmtId="38" fontId="60" fillId="6" borderId="3" xfId="0" applyNumberFormat="1" applyFont="1" applyFill="1" applyBorder="1" applyAlignment="1">
      <alignment horizontal="center" vertical="center" wrapText="1"/>
    </xf>
    <xf numFmtId="0" fontId="58" fillId="0" borderId="2" xfId="0" applyFont="1" applyBorder="1" applyAlignment="1">
      <alignment horizontal="left" vertical="center" wrapText="1" indent="1"/>
    </xf>
    <xf numFmtId="38" fontId="53" fillId="0" borderId="0" xfId="0" applyNumberFormat="1" applyFont="1"/>
    <xf numFmtId="0" fontId="69" fillId="0" borderId="0" xfId="0" applyFont="1" applyAlignment="1">
      <alignment horizontal="left" indent="2"/>
    </xf>
    <xf numFmtId="0" fontId="69" fillId="0" borderId="0" xfId="0" applyFont="1" applyAlignment="1">
      <alignment horizontal="left"/>
    </xf>
    <xf numFmtId="0" fontId="69" fillId="0" borderId="0" xfId="0" applyFont="1" applyAlignment="1">
      <alignment horizontal="left" vertical="top" indent="2"/>
    </xf>
    <xf numFmtId="0" fontId="69" fillId="0" borderId="0" xfId="0" applyFont="1" applyAlignment="1">
      <alignment horizontal="left" vertical="top"/>
    </xf>
    <xf numFmtId="49" fontId="58" fillId="0" borderId="0" xfId="0" applyNumberFormat="1" applyFont="1" applyFill="1" applyBorder="1" applyAlignment="1" applyProtection="1">
      <alignment horizontal="left" vertical="center"/>
    </xf>
    <xf numFmtId="49" fontId="58" fillId="0" borderId="0" xfId="0" applyNumberFormat="1" applyFont="1" applyAlignment="1" applyProtection="1">
      <alignment horizontal="left" vertical="center"/>
    </xf>
    <xf numFmtId="49" fontId="60" fillId="0" borderId="2" xfId="0" applyNumberFormat="1" applyFont="1" applyFill="1" applyBorder="1" applyAlignment="1" applyProtection="1">
      <alignment horizontal="center" vertical="center" wrapText="1"/>
    </xf>
    <xf numFmtId="49" fontId="58" fillId="0" borderId="13" xfId="0" applyNumberFormat="1" applyFont="1" applyBorder="1" applyAlignment="1" applyProtection="1">
      <alignment horizontal="left" vertical="center" indent="1"/>
    </xf>
    <xf numFmtId="49" fontId="58" fillId="0" borderId="21" xfId="0" applyNumberFormat="1" applyFont="1" applyBorder="1" applyAlignment="1" applyProtection="1">
      <alignment horizontal="left" vertical="center"/>
    </xf>
    <xf numFmtId="38" fontId="51" fillId="0" borderId="2" xfId="0" applyNumberFormat="1" applyFont="1" applyBorder="1" applyAlignment="1" applyProtection="1">
      <alignment horizontal="right" vertical="center"/>
      <protection locked="0"/>
    </xf>
    <xf numFmtId="38" fontId="51" fillId="3" borderId="0" xfId="0" applyNumberFormat="1" applyFont="1" applyFill="1" applyBorder="1" applyAlignment="1" applyProtection="1">
      <alignment horizontal="right" vertical="center"/>
    </xf>
    <xf numFmtId="38" fontId="51" fillId="3" borderId="18" xfId="0" applyNumberFormat="1" applyFont="1" applyFill="1" applyBorder="1" applyAlignment="1" applyProtection="1">
      <alignment horizontal="right" vertical="center"/>
    </xf>
    <xf numFmtId="0" fontId="77" fillId="0" borderId="0" xfId="9" applyFont="1" applyFill="1"/>
    <xf numFmtId="49" fontId="60" fillId="0" borderId="2" xfId="9" applyNumberFormat="1" applyFont="1" applyFill="1" applyBorder="1" applyAlignment="1">
      <alignment horizontal="center" vertical="center" wrapText="1"/>
    </xf>
    <xf numFmtId="0" fontId="53" fillId="0" borderId="0" xfId="9" applyFont="1" applyFill="1"/>
    <xf numFmtId="164" fontId="58" fillId="0" borderId="2" xfId="9" applyNumberFormat="1" applyFont="1" applyFill="1" applyBorder="1" applyAlignment="1" applyProtection="1">
      <alignment horizontal="left" vertical="center"/>
      <protection locked="0"/>
    </xf>
    <xf numFmtId="177" fontId="58" fillId="0" borderId="2" xfId="9" applyNumberFormat="1" applyFont="1" applyFill="1" applyBorder="1" applyAlignment="1" applyProtection="1">
      <alignment horizontal="right"/>
      <protection locked="0"/>
    </xf>
    <xf numFmtId="38" fontId="51" fillId="0" borderId="2" xfId="9" applyNumberFormat="1" applyFont="1" applyFill="1" applyBorder="1" applyAlignment="1" applyProtection="1">
      <alignment horizontal="right"/>
      <protection locked="0"/>
    </xf>
    <xf numFmtId="3" fontId="51" fillId="0" borderId="2" xfId="9" applyNumberFormat="1" applyFont="1" applyFill="1" applyBorder="1" applyAlignment="1" applyProtection="1">
      <alignment horizontal="right" vertical="center"/>
      <protection locked="0"/>
    </xf>
    <xf numFmtId="0" fontId="53" fillId="0" borderId="0" xfId="9" applyFont="1" applyFill="1" applyAlignment="1"/>
    <xf numFmtId="0" fontId="58" fillId="0" borderId="0" xfId="9" applyFont="1" applyFill="1" applyAlignment="1"/>
    <xf numFmtId="38" fontId="51" fillId="0" borderId="2" xfId="9" applyNumberFormat="1" applyFont="1" applyFill="1" applyBorder="1" applyAlignment="1" applyProtection="1">
      <alignment horizontal="right" vertical="center"/>
      <protection locked="0"/>
    </xf>
    <xf numFmtId="0" fontId="77" fillId="0" borderId="0" xfId="9" applyFont="1" applyFill="1" applyAlignment="1">
      <alignment vertical="top"/>
    </xf>
    <xf numFmtId="0" fontId="51" fillId="0" borderId="2" xfId="0" applyFont="1" applyFill="1" applyBorder="1" applyAlignment="1" applyProtection="1">
      <alignment horizontal="right"/>
      <protection locked="0"/>
    </xf>
    <xf numFmtId="0" fontId="51" fillId="0" borderId="2" xfId="9" applyFont="1" applyFill="1" applyBorder="1" applyAlignment="1" applyProtection="1">
      <alignment horizontal="right" vertical="top"/>
      <protection locked="0"/>
    </xf>
    <xf numFmtId="38" fontId="51" fillId="0" borderId="2" xfId="9" applyNumberFormat="1" applyFont="1" applyFill="1" applyBorder="1" applyAlignment="1" applyProtection="1">
      <alignment horizontal="right" vertical="top"/>
      <protection locked="0"/>
    </xf>
    <xf numFmtId="38" fontId="51" fillId="0" borderId="2" xfId="9" quotePrefix="1" applyNumberFormat="1" applyFont="1" applyFill="1" applyBorder="1" applyAlignment="1" applyProtection="1">
      <alignment horizontal="right"/>
      <protection locked="0"/>
    </xf>
    <xf numFmtId="0" fontId="58" fillId="0" borderId="0" xfId="9" applyFont="1" applyFill="1" applyBorder="1" applyAlignment="1"/>
    <xf numFmtId="38" fontId="51" fillId="6" borderId="2" xfId="9" applyNumberFormat="1" applyFont="1" applyFill="1" applyBorder="1" applyAlignment="1" applyProtection="1">
      <alignment horizontal="right"/>
    </xf>
    <xf numFmtId="0" fontId="77" fillId="0" borderId="0" xfId="9" applyFont="1" applyFill="1" applyAlignment="1"/>
    <xf numFmtId="0" fontId="58" fillId="0" borderId="0" xfId="9" applyFont="1" applyFill="1" applyAlignment="1">
      <alignment vertical="top"/>
    </xf>
    <xf numFmtId="0" fontId="58" fillId="0" borderId="0" xfId="9" applyFont="1" applyFill="1" applyAlignment="1">
      <alignment horizontal="left" indent="1"/>
    </xf>
    <xf numFmtId="49" fontId="58" fillId="0" borderId="0" xfId="9" applyNumberFormat="1" applyFont="1" applyFill="1" applyAlignment="1">
      <alignment horizontal="right" vertical="center"/>
    </xf>
    <xf numFmtId="0" fontId="58" fillId="0" borderId="0" xfId="9" applyFont="1" applyFill="1" applyAlignment="1">
      <alignment horizontal="left" vertical="center" indent="1"/>
    </xf>
    <xf numFmtId="0" fontId="58" fillId="0" borderId="0" xfId="9" applyFont="1" applyFill="1" applyAlignment="1">
      <alignment vertical="center"/>
    </xf>
    <xf numFmtId="0" fontId="58" fillId="0" borderId="0" xfId="9" applyFont="1" applyFill="1" applyAlignment="1">
      <alignment horizontal="left" vertical="top" indent="1"/>
    </xf>
    <xf numFmtId="0" fontId="58" fillId="0" borderId="0" xfId="9" applyFont="1" applyFill="1" applyAlignment="1">
      <alignment horizontal="left"/>
    </xf>
    <xf numFmtId="0" fontId="77" fillId="0" borderId="0" xfId="9" applyFont="1" applyFill="1" applyBorder="1" applyAlignment="1">
      <alignment horizontal="left" vertical="center"/>
    </xf>
    <xf numFmtId="0" fontId="58" fillId="0" borderId="0" xfId="9" applyFont="1" applyFill="1" applyBorder="1" applyAlignment="1">
      <alignment horizontal="left"/>
    </xf>
    <xf numFmtId="49" fontId="58" fillId="0" borderId="0" xfId="9" applyNumberFormat="1" applyFont="1" applyFill="1" applyBorder="1" applyAlignment="1">
      <alignment horizontal="right"/>
    </xf>
    <xf numFmtId="0" fontId="53" fillId="0" borderId="15" xfId="9" applyFont="1" applyFill="1" applyBorder="1" applyAlignment="1" applyProtection="1">
      <protection locked="0"/>
    </xf>
    <xf numFmtId="49" fontId="58" fillId="0" borderId="0" xfId="9" applyNumberFormat="1" applyFont="1" applyFill="1" applyAlignment="1">
      <alignment horizontal="left" vertical="center"/>
    </xf>
    <xf numFmtId="49" fontId="69" fillId="0" borderId="0" xfId="9" applyNumberFormat="1" applyFont="1" applyFill="1" applyAlignment="1">
      <alignment horizontal="left" vertical="center"/>
    </xf>
    <xf numFmtId="0" fontId="60" fillId="0" borderId="9" xfId="0" applyFont="1" applyBorder="1" applyAlignment="1" applyProtection="1">
      <alignment horizontal="center" vertical="center" wrapText="1"/>
    </xf>
    <xf numFmtId="0" fontId="60" fillId="0" borderId="22" xfId="0" applyFont="1" applyFill="1" applyBorder="1" applyAlignment="1" applyProtection="1">
      <alignment horizontal="center" vertical="center"/>
    </xf>
    <xf numFmtId="0" fontId="60" fillId="0" borderId="22" xfId="0" applyFont="1" applyFill="1" applyBorder="1" applyAlignment="1" applyProtection="1">
      <alignment horizontal="center" vertical="center" wrapText="1"/>
    </xf>
    <xf numFmtId="0" fontId="53" fillId="0" borderId="7" xfId="0" applyFont="1" applyBorder="1" applyAlignment="1" applyProtection="1">
      <alignment vertical="center"/>
    </xf>
    <xf numFmtId="38" fontId="51" fillId="0" borderId="22" xfId="0" applyNumberFormat="1" applyFont="1" applyBorder="1" applyAlignment="1" applyProtection="1">
      <alignment vertical="center"/>
      <protection locked="0"/>
    </xf>
    <xf numFmtId="38" fontId="51" fillId="0" borderId="22" xfId="0" applyNumberFormat="1" applyFont="1" applyFill="1" applyBorder="1" applyAlignment="1" applyProtection="1">
      <alignment horizontal="right" vertical="center"/>
      <protection locked="0"/>
    </xf>
    <xf numFmtId="0" fontId="53" fillId="6" borderId="7" xfId="0" applyFont="1" applyFill="1" applyBorder="1" applyAlignment="1" applyProtection="1">
      <alignment vertical="center"/>
    </xf>
    <xf numFmtId="38" fontId="51" fillId="6" borderId="45" xfId="0" applyNumberFormat="1" applyFont="1" applyFill="1" applyBorder="1" applyAlignment="1" applyProtection="1">
      <alignment vertical="center"/>
    </xf>
    <xf numFmtId="38" fontId="51" fillId="6" borderId="22" xfId="0" applyNumberFormat="1" applyFont="1" applyFill="1" applyBorder="1" applyAlignment="1" applyProtection="1">
      <alignment vertical="center"/>
    </xf>
    <xf numFmtId="38" fontId="51" fillId="6" borderId="45" xfId="0" applyNumberFormat="1" applyFont="1" applyFill="1" applyBorder="1" applyAlignment="1" applyProtection="1">
      <alignment horizontal="right" vertical="center"/>
    </xf>
    <xf numFmtId="49" fontId="58" fillId="0" borderId="7" xfId="0" applyNumberFormat="1" applyFont="1" applyBorder="1" applyAlignment="1" applyProtection="1">
      <alignment horizontal="center" vertical="center" wrapText="1"/>
    </xf>
    <xf numFmtId="38" fontId="51" fillId="6" borderId="8" xfId="0" applyNumberFormat="1" applyFont="1" applyFill="1" applyBorder="1" applyAlignment="1" applyProtection="1">
      <alignment vertical="center"/>
    </xf>
    <xf numFmtId="38" fontId="51" fillId="0" borderId="22" xfId="0" applyNumberFormat="1" applyFont="1" applyFill="1" applyBorder="1" applyAlignment="1" applyProtection="1">
      <alignment vertical="center"/>
      <protection locked="0"/>
    </xf>
    <xf numFmtId="38" fontId="51" fillId="6" borderId="8" xfId="0" applyNumberFormat="1" applyFont="1" applyFill="1" applyBorder="1" applyAlignment="1" applyProtection="1">
      <alignment horizontal="right" vertical="center"/>
    </xf>
    <xf numFmtId="0" fontId="58" fillId="0" borderId="46" xfId="0" applyFont="1" applyBorder="1" applyAlignment="1" applyProtection="1">
      <alignment horizontal="left" indent="1"/>
    </xf>
    <xf numFmtId="0" fontId="58" fillId="0" borderId="6" xfId="0" applyFont="1" applyBorder="1" applyAlignment="1" applyProtection="1">
      <alignment horizontal="left" indent="1"/>
    </xf>
    <xf numFmtId="0" fontId="53" fillId="0" borderId="7" xfId="0" applyFont="1" applyBorder="1" applyAlignment="1">
      <alignment horizontal="left" indent="1"/>
    </xf>
    <xf numFmtId="49" fontId="58" fillId="0" borderId="7" xfId="0" applyNumberFormat="1" applyFont="1" applyBorder="1" applyAlignment="1" applyProtection="1">
      <alignment horizontal="center" vertical="center"/>
    </xf>
    <xf numFmtId="0" fontId="58" fillId="0" borderId="46" xfId="0" applyFont="1" applyBorder="1" applyAlignment="1" applyProtection="1">
      <alignment horizontal="left" vertical="center"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38" fontId="51" fillId="6" borderId="22"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vertical="center"/>
    </xf>
    <xf numFmtId="49" fontId="58" fillId="0" borderId="6" xfId="0" applyNumberFormat="1" applyFont="1" applyBorder="1" applyAlignment="1" applyProtection="1">
      <alignment horizontal="center" vertical="center"/>
    </xf>
    <xf numFmtId="38" fontId="51" fillId="0" borderId="7" xfId="0" applyNumberFormat="1" applyFont="1" applyBorder="1" applyAlignment="1" applyProtection="1">
      <alignment vertical="center"/>
      <protection locked="0"/>
    </xf>
    <xf numFmtId="49" fontId="58" fillId="6" borderId="59" xfId="0" applyNumberFormat="1" applyFont="1" applyFill="1" applyBorder="1" applyAlignment="1" applyProtection="1">
      <alignment horizontal="center" vertical="center"/>
    </xf>
    <xf numFmtId="0" fontId="51" fillId="6" borderId="42" xfId="0" applyFont="1" applyFill="1" applyBorder="1" applyAlignment="1" applyProtection="1">
      <alignment horizontal="right" vertical="center"/>
    </xf>
    <xf numFmtId="0" fontId="51" fillId="6" borderId="43" xfId="0" applyFont="1" applyFill="1" applyBorder="1" applyAlignment="1" applyProtection="1">
      <alignment horizontal="right" vertical="center"/>
    </xf>
    <xf numFmtId="0" fontId="51" fillId="6" borderId="40" xfId="0" applyFont="1" applyFill="1" applyBorder="1" applyAlignment="1" applyProtection="1">
      <alignment horizontal="right" vertical="center"/>
    </xf>
    <xf numFmtId="49" fontId="58" fillId="0" borderId="22" xfId="0" applyNumberFormat="1" applyFont="1" applyBorder="1" applyAlignment="1" applyProtection="1">
      <alignment horizontal="center" vertical="center"/>
    </xf>
    <xf numFmtId="49" fontId="58" fillId="3" borderId="22" xfId="0" applyNumberFormat="1" applyFont="1" applyFill="1" applyBorder="1" applyAlignment="1" applyProtection="1">
      <alignment horizontal="center" vertical="center"/>
    </xf>
    <xf numFmtId="38" fontId="51" fillId="3" borderId="45" xfId="0" applyNumberFormat="1" applyFont="1" applyFill="1" applyBorder="1" applyAlignment="1" applyProtection="1">
      <alignment vertical="center"/>
    </xf>
    <xf numFmtId="38" fontId="51" fillId="3" borderId="44" xfId="0" applyNumberFormat="1" applyFont="1" applyFill="1" applyBorder="1" applyAlignment="1" applyProtection="1">
      <alignment vertical="center"/>
    </xf>
    <xf numFmtId="38" fontId="51" fillId="3" borderId="8" xfId="0" applyNumberFormat="1" applyFont="1" applyFill="1" applyBorder="1" applyAlignment="1" applyProtection="1">
      <alignment horizontal="right" vertical="center"/>
    </xf>
    <xf numFmtId="38" fontId="51" fillId="3" borderId="44" xfId="0" applyNumberFormat="1" applyFont="1" applyFill="1" applyBorder="1" applyAlignment="1" applyProtection="1">
      <alignment horizontal="right" vertical="center"/>
    </xf>
    <xf numFmtId="38" fontId="51" fillId="6" borderId="44" xfId="0" applyNumberFormat="1" applyFont="1" applyFill="1" applyBorder="1" applyAlignment="1" applyProtection="1">
      <alignment horizontal="right" vertical="center"/>
    </xf>
    <xf numFmtId="38" fontId="51" fillId="3" borderId="8" xfId="0" applyNumberFormat="1" applyFont="1" applyFill="1" applyBorder="1" applyAlignment="1" applyProtection="1">
      <alignment vertical="center"/>
    </xf>
    <xf numFmtId="38" fontId="51" fillId="0" borderId="8" xfId="0" applyNumberFormat="1" applyFont="1" applyFill="1" applyBorder="1" applyAlignment="1" applyProtection="1">
      <alignment horizontal="right" vertical="center"/>
      <protection locked="0"/>
    </xf>
    <xf numFmtId="0" fontId="60" fillId="0" borderId="46" xfId="0" applyFont="1" applyFill="1" applyBorder="1" applyAlignment="1">
      <alignment horizontal="left" indent="2"/>
    </xf>
    <xf numFmtId="0" fontId="60" fillId="0" borderId="6" xfId="0" applyFont="1" applyFill="1" applyBorder="1" applyAlignment="1" applyProtection="1">
      <alignment horizontal="left" vertical="center"/>
    </xf>
    <xf numFmtId="0" fontId="53" fillId="0" borderId="7" xfId="0" applyFont="1" applyBorder="1" applyAlignment="1" applyProtection="1"/>
    <xf numFmtId="0" fontId="58" fillId="0" borderId="22" xfId="0" applyFont="1" applyFill="1" applyBorder="1" applyAlignment="1">
      <alignment horizontal="center" wrapText="1"/>
    </xf>
    <xf numFmtId="38" fontId="51" fillId="0" borderId="8" xfId="0" applyNumberFormat="1" applyFont="1" applyFill="1" applyBorder="1" applyAlignment="1" applyProtection="1">
      <alignment vertical="center"/>
      <protection locked="0"/>
    </xf>
    <xf numFmtId="0" fontId="51" fillId="0" borderId="50" xfId="0" applyFont="1" applyBorder="1" applyAlignment="1" applyProtection="1">
      <alignment vertical="center"/>
    </xf>
    <xf numFmtId="0" fontId="53" fillId="0" borderId="9" xfId="0" applyFont="1" applyBorder="1" applyProtection="1"/>
    <xf numFmtId="0" fontId="53" fillId="0" borderId="40" xfId="0" applyFont="1" applyBorder="1" applyProtection="1"/>
    <xf numFmtId="0" fontId="61" fillId="0" borderId="0" xfId="0" applyFont="1" applyBorder="1" applyAlignment="1" applyProtection="1">
      <alignment horizontal="center"/>
    </xf>
    <xf numFmtId="0" fontId="61" fillId="0" borderId="22" xfId="0" applyFont="1" applyBorder="1" applyAlignment="1" applyProtection="1">
      <alignment horizontal="center"/>
      <protection locked="0"/>
    </xf>
    <xf numFmtId="0" fontId="58" fillId="0" borderId="0" xfId="0" applyFont="1" applyAlignment="1" applyProtection="1">
      <alignment horizontal="left" vertical="center" indent="1"/>
    </xf>
    <xf numFmtId="0" fontId="58" fillId="0" borderId="5" xfId="0" applyFont="1" applyBorder="1" applyAlignment="1" applyProtection="1">
      <alignment vertical="center"/>
    </xf>
    <xf numFmtId="0" fontId="58" fillId="0" borderId="0" xfId="0" applyFont="1" applyAlignment="1" applyProtection="1">
      <alignment horizontal="left" indent="1"/>
    </xf>
    <xf numFmtId="0" fontId="58" fillId="0" borderId="22" xfId="0" applyFont="1" applyBorder="1" applyAlignment="1" applyProtection="1">
      <alignment horizontal="left" vertical="center"/>
    </xf>
    <xf numFmtId="0" fontId="69" fillId="0" borderId="5" xfId="0" applyFont="1" applyBorder="1" applyAlignment="1" applyProtection="1"/>
    <xf numFmtId="0" fontId="51" fillId="0" borderId="40" xfId="0" applyFont="1" applyBorder="1" applyAlignment="1" applyProtection="1">
      <alignment vertical="center"/>
    </xf>
    <xf numFmtId="0" fontId="69" fillId="0" borderId="5" xfId="0" applyFont="1" applyBorder="1" applyAlignment="1" applyProtection="1">
      <alignment vertical="top"/>
    </xf>
    <xf numFmtId="0" fontId="53" fillId="6" borderId="6" xfId="0" applyFont="1" applyFill="1" applyBorder="1" applyProtection="1"/>
    <xf numFmtId="0" fontId="51" fillId="6" borderId="22" xfId="0" applyFont="1" applyFill="1" applyBorder="1" applyAlignment="1" applyProtection="1">
      <alignment vertical="center"/>
    </xf>
    <xf numFmtId="0" fontId="90" fillId="0" borderId="0" xfId="0" applyFont="1" applyAlignment="1" applyProtection="1">
      <alignment horizontal="left" indent="2"/>
    </xf>
    <xf numFmtId="0" fontId="58" fillId="0" borderId="6" xfId="0" applyFont="1" applyBorder="1" applyAlignment="1" applyProtection="1">
      <alignment vertical="center"/>
    </xf>
    <xf numFmtId="0" fontId="58" fillId="0" borderId="7" xfId="0" applyFont="1" applyBorder="1" applyAlignment="1" applyProtection="1">
      <alignment vertical="center"/>
    </xf>
    <xf numFmtId="0" fontId="58" fillId="0" borderId="6" xfId="0" applyFont="1" applyBorder="1" applyAlignment="1" applyProtection="1">
      <alignment horizontal="left" vertical="center" indent="1"/>
    </xf>
    <xf numFmtId="0" fontId="90" fillId="0" borderId="0" xfId="0" applyFont="1" applyAlignment="1" applyProtection="1">
      <alignment horizontal="left" vertical="top"/>
    </xf>
    <xf numFmtId="0" fontId="58" fillId="0" borderId="0" xfId="0" applyFont="1" applyAlignment="1" applyProtection="1">
      <alignment vertical="top"/>
    </xf>
    <xf numFmtId="0" fontId="53" fillId="0" borderId="0" xfId="0" applyFont="1" applyAlignment="1" applyProtection="1">
      <alignment vertical="top"/>
    </xf>
    <xf numFmtId="0" fontId="53" fillId="0" borderId="0" xfId="0" applyFont="1" applyBorder="1" applyAlignment="1" applyProtection="1">
      <alignment vertical="top"/>
    </xf>
    <xf numFmtId="0" fontId="60" fillId="6" borderId="46" xfId="0" applyFont="1" applyFill="1" applyBorder="1" applyAlignment="1" applyProtection="1">
      <alignment vertical="center"/>
    </xf>
    <xf numFmtId="0" fontId="75" fillId="0" borderId="50" xfId="0" applyFont="1" applyFill="1" applyBorder="1" applyAlignment="1" applyProtection="1">
      <alignment horizontal="left" indent="2"/>
    </xf>
    <xf numFmtId="0" fontId="53" fillId="0" borderId="9" xfId="0" applyFont="1" applyBorder="1" applyAlignment="1">
      <alignment horizontal="left" vertical="center"/>
    </xf>
    <xf numFmtId="0" fontId="53" fillId="0" borderId="9" xfId="0" applyFont="1" applyFill="1" applyBorder="1" applyAlignment="1" applyProtection="1">
      <alignment vertical="center"/>
    </xf>
    <xf numFmtId="0" fontId="50" fillId="0" borderId="9" xfId="0" applyFont="1" applyFill="1" applyBorder="1" applyAlignment="1" applyProtection="1">
      <alignment horizontal="left" vertical="center"/>
    </xf>
    <xf numFmtId="0" fontId="53" fillId="0" borderId="9" xfId="0" applyFont="1" applyFill="1" applyBorder="1" applyAlignment="1">
      <alignment horizontal="left" vertical="center"/>
    </xf>
    <xf numFmtId="0" fontId="60" fillId="0" borderId="50"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3" fillId="0" borderId="0" xfId="0" applyFont="1" applyAlignment="1" applyProtection="1">
      <alignment horizontal="center" vertical="center" wrapText="1"/>
    </xf>
    <xf numFmtId="38" fontId="51" fillId="0" borderId="44" xfId="0" applyNumberFormat="1" applyFont="1" applyFill="1" applyBorder="1" applyAlignment="1" applyProtection="1">
      <alignment horizontal="right" vertical="center"/>
      <protection locked="0"/>
    </xf>
    <xf numFmtId="0" fontId="60" fillId="6" borderId="44" xfId="0" applyFont="1" applyFill="1" applyBorder="1" applyAlignment="1" applyProtection="1">
      <alignment horizontal="center" vertical="center" wrapText="1"/>
    </xf>
    <xf numFmtId="38" fontId="60" fillId="6" borderId="44" xfId="0" quotePrefix="1" applyNumberFormat="1" applyFont="1" applyFill="1" applyBorder="1" applyAlignment="1" applyProtection="1">
      <alignment horizontal="center" vertical="center"/>
    </xf>
    <xf numFmtId="49" fontId="51" fillId="6" borderId="45" xfId="0" applyNumberFormat="1" applyFont="1" applyFill="1" applyBorder="1" applyAlignment="1" applyProtection="1">
      <alignment horizontal="right" vertical="center"/>
    </xf>
    <xf numFmtId="49" fontId="51" fillId="6" borderId="44" xfId="0" applyNumberFormat="1" applyFont="1" applyFill="1" applyBorder="1" applyAlignment="1" applyProtection="1">
      <alignment horizontal="right" vertical="center"/>
    </xf>
    <xf numFmtId="0" fontId="58" fillId="0" borderId="22" xfId="0" applyFont="1" applyBorder="1" applyAlignment="1" applyProtection="1">
      <alignment horizontal="center" vertical="center"/>
    </xf>
    <xf numFmtId="38" fontId="51" fillId="0" borderId="8" xfId="0" applyNumberFormat="1" applyFont="1" applyBorder="1" applyAlignment="1" applyProtection="1">
      <alignment horizontal="right" vertical="center"/>
      <protection locked="0"/>
    </xf>
    <xf numFmtId="49" fontId="51"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center" vertical="center"/>
    </xf>
    <xf numFmtId="38" fontId="51" fillId="0" borderId="22" xfId="0" applyNumberFormat="1" applyFont="1" applyBorder="1" applyAlignment="1" applyProtection="1">
      <alignment horizontal="right" vertical="center"/>
      <protection locked="0"/>
    </xf>
    <xf numFmtId="0" fontId="58" fillId="0" borderId="46" xfId="0" applyFont="1" applyBorder="1" applyAlignment="1" applyProtection="1">
      <alignment horizontal="left" vertical="center" wrapText="1" indent="1"/>
    </xf>
    <xf numFmtId="38" fontId="51" fillId="0" borderId="22" xfId="0" applyNumberFormat="1" applyFont="1" applyBorder="1" applyAlignment="1" applyProtection="1">
      <alignment horizontal="right"/>
      <protection locked="0"/>
    </xf>
    <xf numFmtId="38" fontId="51" fillId="0" borderId="22" xfId="0" applyNumberFormat="1" applyFont="1" applyFill="1" applyBorder="1" applyAlignment="1" applyProtection="1">
      <alignment horizontal="right"/>
      <protection locked="0"/>
    </xf>
    <xf numFmtId="0" fontId="58" fillId="0" borderId="46" xfId="0" applyFont="1" applyBorder="1" applyAlignment="1" applyProtection="1">
      <alignment horizontal="left" vertical="center" wrapText="1" indent="2"/>
    </xf>
    <xf numFmtId="49" fontId="60" fillId="6" borderId="44" xfId="0" applyNumberFormat="1" applyFont="1" applyFill="1" applyBorder="1" applyAlignment="1" applyProtection="1">
      <alignment horizontal="center" vertical="center"/>
    </xf>
    <xf numFmtId="38" fontId="51" fillId="6" borderId="43" xfId="0" applyNumberFormat="1" applyFont="1" applyFill="1" applyBorder="1" applyAlignment="1" applyProtection="1">
      <alignment horizontal="right" vertical="center"/>
    </xf>
    <xf numFmtId="0" fontId="53" fillId="6" borderId="8" xfId="0" applyFont="1" applyFill="1" applyBorder="1" applyAlignment="1" applyProtection="1">
      <alignment vertical="center"/>
    </xf>
    <xf numFmtId="0" fontId="53" fillId="0" borderId="0" xfId="0" applyFont="1" applyAlignment="1" applyProtection="1">
      <alignment horizontal="right" vertical="center" indent="1"/>
    </xf>
    <xf numFmtId="0" fontId="58" fillId="0" borderId="0" xfId="0" applyFont="1" applyAlignment="1" applyProtection="1">
      <alignment horizontal="right" vertical="center" indent="1"/>
    </xf>
    <xf numFmtId="0" fontId="58" fillId="0" borderId="0" xfId="0" applyFont="1" applyBorder="1" applyAlignment="1" applyProtection="1">
      <alignment horizontal="right" vertical="center" indent="1"/>
    </xf>
    <xf numFmtId="0" fontId="58" fillId="0" borderId="56" xfId="10" applyFont="1" applyFill="1" applyBorder="1" applyAlignment="1">
      <alignment vertical="center"/>
    </xf>
    <xf numFmtId="0" fontId="58" fillId="0" borderId="0" xfId="10" applyFont="1" applyAlignment="1">
      <alignment vertical="center"/>
    </xf>
    <xf numFmtId="0" fontId="58" fillId="0" borderId="56" xfId="10" applyFont="1" applyFill="1" applyBorder="1" applyAlignment="1">
      <alignment horizontal="centerContinuous" vertical="center"/>
    </xf>
    <xf numFmtId="0" fontId="92" fillId="0" borderId="0" xfId="10" applyFont="1" applyBorder="1" applyAlignment="1">
      <alignment vertical="top"/>
    </xf>
    <xf numFmtId="0" fontId="58" fillId="0" borderId="0" xfId="10" applyFont="1" applyBorder="1" applyAlignment="1">
      <alignment vertical="center"/>
    </xf>
    <xf numFmtId="0" fontId="58" fillId="0" borderId="0" xfId="10" applyFont="1" applyBorder="1" applyAlignment="1">
      <alignment horizontal="right" vertical="center"/>
    </xf>
    <xf numFmtId="0" fontId="64" fillId="0" borderId="0" xfId="10" applyFont="1" applyFill="1" applyAlignment="1">
      <alignment horizontal="left" vertical="center" indent="1"/>
    </xf>
    <xf numFmtId="0" fontId="64" fillId="0" borderId="0" xfId="10" applyFont="1" applyAlignment="1">
      <alignment horizontal="center" vertical="center"/>
    </xf>
    <xf numFmtId="0" fontId="58" fillId="0" borderId="0" xfId="10" applyFont="1" applyAlignment="1">
      <alignment horizontal="right" vertical="center"/>
    </xf>
    <xf numFmtId="0" fontId="64" fillId="0" borderId="0" xfId="10" applyFont="1" applyAlignment="1">
      <alignment vertical="center"/>
    </xf>
    <xf numFmtId="0" fontId="58" fillId="0" borderId="0" xfId="10" applyFont="1" applyFill="1" applyAlignment="1">
      <alignment vertical="center"/>
    </xf>
    <xf numFmtId="0" fontId="60" fillId="0" borderId="0" xfId="10" applyFont="1" applyFill="1" applyBorder="1" applyAlignment="1">
      <alignment horizontal="left"/>
    </xf>
    <xf numFmtId="0" fontId="58" fillId="0" borderId="0" xfId="10" applyFont="1" applyFill="1" applyBorder="1" applyAlignment="1">
      <alignment vertical="center"/>
    </xf>
    <xf numFmtId="0" fontId="58" fillId="0" borderId="0" xfId="10" applyFont="1" applyFill="1" applyBorder="1" applyAlignment="1">
      <alignment horizontal="right" vertical="center"/>
    </xf>
    <xf numFmtId="0" fontId="58" fillId="0" borderId="0" xfId="10" applyFont="1" applyFill="1" applyAlignment="1">
      <alignment horizontal="left" vertical="center"/>
    </xf>
    <xf numFmtId="49" fontId="58" fillId="0" borderId="0" xfId="10" applyNumberFormat="1" applyFont="1" applyFill="1" applyAlignment="1">
      <alignment horizontal="left" vertical="center"/>
    </xf>
    <xf numFmtId="0" fontId="58" fillId="0" borderId="0" xfId="10" applyFont="1" applyFill="1" applyAlignment="1">
      <alignment horizontal="right" vertical="center"/>
    </xf>
    <xf numFmtId="3" fontId="58" fillId="0" borderId="0" xfId="10" applyNumberFormat="1" applyFont="1" applyFill="1" applyAlignment="1">
      <alignment vertical="center"/>
    </xf>
    <xf numFmtId="3" fontId="58" fillId="0" borderId="0" xfId="10" applyNumberFormat="1" applyFont="1" applyFill="1" applyBorder="1" applyAlignment="1">
      <alignment vertical="center"/>
    </xf>
    <xf numFmtId="0" fontId="60" fillId="0" borderId="0" xfId="10" applyFont="1" applyFill="1" applyBorder="1" applyAlignment="1">
      <alignment horizontal="left" vertical="center"/>
    </xf>
    <xf numFmtId="0" fontId="58" fillId="0" borderId="0" xfId="10" applyFont="1" applyFill="1" applyAlignment="1">
      <alignment horizontal="center" vertical="center"/>
    </xf>
    <xf numFmtId="0" fontId="58" fillId="0" borderId="0" xfId="10" applyFont="1" applyFill="1" applyAlignment="1">
      <alignment vertical="center" wrapText="1"/>
    </xf>
    <xf numFmtId="0" fontId="58" fillId="0" borderId="0" xfId="10" applyFont="1" applyFill="1" applyAlignment="1">
      <alignment horizontal="center" vertical="top"/>
    </xf>
    <xf numFmtId="0" fontId="58" fillId="0" borderId="0" xfId="10" applyFont="1" applyFill="1" applyAlignment="1">
      <alignment vertical="top" wrapText="1"/>
    </xf>
    <xf numFmtId="0" fontId="58" fillId="0" borderId="0" xfId="10" applyFont="1" applyFill="1" applyBorder="1" applyAlignment="1">
      <alignment horizontal="right" vertical="top"/>
    </xf>
    <xf numFmtId="1" fontId="58" fillId="0" borderId="0" xfId="10" applyNumberFormat="1" applyFont="1" applyFill="1" applyAlignment="1">
      <alignment horizontal="center" vertical="center"/>
    </xf>
    <xf numFmtId="1" fontId="58" fillId="0" borderId="0" xfId="10" applyNumberFormat="1" applyFont="1" applyFill="1" applyAlignment="1">
      <alignment horizontal="left" vertical="center"/>
    </xf>
    <xf numFmtId="38" fontId="58" fillId="0" borderId="0" xfId="10" applyNumberFormat="1" applyFont="1" applyFill="1" applyAlignment="1">
      <alignment horizontal="right"/>
    </xf>
    <xf numFmtId="0" fontId="58" fillId="0" borderId="0" xfId="10" quotePrefix="1" applyFont="1" applyFill="1" applyAlignment="1">
      <alignment horizontal="left" vertical="center" wrapText="1"/>
    </xf>
    <xf numFmtId="167" fontId="58" fillId="0" borderId="0" xfId="10" applyNumberFormat="1" applyFont="1" applyFill="1" applyBorder="1" applyAlignment="1" applyProtection="1">
      <alignment horizontal="right" vertical="center"/>
    </xf>
    <xf numFmtId="0" fontId="58" fillId="0" borderId="0" xfId="10" applyFont="1" applyFill="1" applyAlignment="1">
      <alignment horizontal="left" vertical="center" wrapText="1"/>
    </xf>
    <xf numFmtId="49" fontId="58" fillId="0" borderId="0" xfId="10" applyNumberFormat="1" applyFont="1" applyFill="1" applyAlignment="1">
      <alignment horizontal="center" vertical="center"/>
    </xf>
    <xf numFmtId="3" fontId="58" fillId="0" borderId="0" xfId="10" quotePrefix="1" applyNumberFormat="1" applyFont="1" applyFill="1" applyAlignment="1">
      <alignment horizontal="left" vertical="center" wrapText="1"/>
    </xf>
    <xf numFmtId="3" fontId="58" fillId="0" borderId="0" xfId="10" applyNumberFormat="1" applyFont="1" applyFill="1" applyAlignment="1">
      <alignment vertical="center" wrapText="1"/>
    </xf>
    <xf numFmtId="0" fontId="58" fillId="0" borderId="0" xfId="10" applyNumberFormat="1" applyFont="1" applyFill="1" applyAlignment="1">
      <alignment horizontal="center" vertical="center"/>
    </xf>
    <xf numFmtId="3" fontId="58" fillId="0" borderId="0" xfId="10" applyNumberFormat="1" applyFont="1" applyFill="1" applyAlignment="1">
      <alignment horizontal="center" vertical="center" wrapText="1"/>
    </xf>
    <xf numFmtId="3" fontId="58" fillId="0" borderId="0" xfId="10" applyNumberFormat="1" applyFont="1" applyAlignment="1">
      <alignment vertical="center"/>
    </xf>
    <xf numFmtId="3" fontId="58" fillId="0" borderId="0" xfId="10" applyNumberFormat="1" applyFont="1" applyFill="1" applyAlignment="1">
      <alignment horizontal="left" vertical="center" wrapText="1"/>
    </xf>
    <xf numFmtId="0" fontId="58" fillId="0" borderId="0" xfId="10" applyFont="1" applyAlignment="1">
      <alignment horizontal="left" vertical="center"/>
    </xf>
    <xf numFmtId="0" fontId="58" fillId="0" borderId="0" xfId="10" applyFont="1" applyAlignment="1">
      <alignment horizontal="center" vertical="center"/>
    </xf>
    <xf numFmtId="0" fontId="58" fillId="0" borderId="0" xfId="10" applyFont="1" applyFill="1" applyAlignment="1">
      <alignment horizontal="left" vertical="top"/>
    </xf>
    <xf numFmtId="49" fontId="58" fillId="0" borderId="0" xfId="10" applyNumberFormat="1" applyFont="1" applyFill="1" applyAlignment="1">
      <alignment horizontal="center" vertical="top"/>
    </xf>
    <xf numFmtId="3" fontId="58" fillId="0" borderId="0" xfId="10" applyNumberFormat="1" applyFont="1" applyFill="1" applyAlignment="1">
      <alignment horizontal="left" vertical="top" wrapText="1"/>
    </xf>
    <xf numFmtId="40" fontId="58" fillId="0" borderId="9" xfId="10" applyNumberFormat="1" applyFont="1" applyFill="1" applyBorder="1" applyAlignment="1" applyProtection="1">
      <alignment horizontal="right"/>
      <protection locked="0"/>
    </xf>
    <xf numFmtId="0" fontId="58" fillId="0" borderId="0" xfId="10" applyFont="1" applyFill="1" applyBorder="1" applyAlignment="1">
      <alignment horizontal="left" vertical="center"/>
    </xf>
    <xf numFmtId="0" fontId="60" fillId="0" borderId="0" xfId="10" quotePrefix="1" applyFont="1" applyFill="1" applyAlignment="1">
      <alignment horizontal="left" vertical="center"/>
    </xf>
    <xf numFmtId="0" fontId="60" fillId="0" borderId="0" xfId="10" applyFont="1" applyFill="1" applyAlignment="1">
      <alignment horizontal="right" vertical="center"/>
    </xf>
    <xf numFmtId="4" fontId="60" fillId="0" borderId="0" xfId="10" applyNumberFormat="1" applyFont="1" applyFill="1" applyBorder="1" applyAlignment="1" applyProtection="1">
      <alignment vertical="center"/>
    </xf>
    <xf numFmtId="0" fontId="58" fillId="0" borderId="0" xfId="10" applyFont="1" applyFill="1" applyAlignment="1" applyProtection="1">
      <alignment horizontal="left" vertical="center"/>
    </xf>
    <xf numFmtId="0" fontId="60" fillId="0" borderId="0" xfId="11" applyFont="1" applyFill="1" applyBorder="1" applyAlignment="1">
      <alignment vertical="center"/>
    </xf>
    <xf numFmtId="0" fontId="58" fillId="0" borderId="0" xfId="11" applyFont="1" applyFill="1" applyBorder="1" applyAlignment="1">
      <alignment vertical="center"/>
    </xf>
    <xf numFmtId="0" fontId="58" fillId="0" borderId="0" xfId="11" applyFont="1" applyFill="1" applyBorder="1" applyAlignment="1">
      <alignment horizontal="right" vertical="center"/>
    </xf>
    <xf numFmtId="0" fontId="81" fillId="0" borderId="0" xfId="0" quotePrefix="1" applyFont="1" applyFill="1" applyBorder="1" applyAlignment="1">
      <alignment horizontal="left" vertical="center"/>
    </xf>
    <xf numFmtId="0" fontId="58" fillId="0" borderId="0" xfId="11" applyFont="1" applyFill="1" applyAlignment="1">
      <alignment horizontal="left" vertical="center"/>
    </xf>
    <xf numFmtId="49" fontId="58" fillId="0" borderId="0" xfId="11" applyNumberFormat="1" applyFont="1" applyFill="1" applyAlignment="1">
      <alignment horizontal="left" vertical="center"/>
    </xf>
    <xf numFmtId="0" fontId="58" fillId="0" borderId="0" xfId="11" applyFont="1" applyFill="1" applyAlignment="1">
      <alignment horizontal="center" vertical="center"/>
    </xf>
    <xf numFmtId="0" fontId="58" fillId="0" borderId="0" xfId="11" applyFont="1" applyFill="1" applyAlignment="1">
      <alignment vertical="center" wrapText="1"/>
    </xf>
    <xf numFmtId="0" fontId="58" fillId="0" borderId="0" xfId="11" applyFont="1" applyFill="1" applyAlignment="1">
      <alignment vertical="center"/>
    </xf>
    <xf numFmtId="0" fontId="58" fillId="0" borderId="0" xfId="11" applyNumberFormat="1" applyFont="1" applyFill="1" applyAlignment="1">
      <alignment horizontal="center" vertical="center"/>
    </xf>
    <xf numFmtId="3" fontId="58" fillId="0" borderId="0" xfId="11" applyNumberFormat="1" applyFont="1" applyFill="1" applyAlignment="1">
      <alignment vertical="center"/>
    </xf>
    <xf numFmtId="0" fontId="58" fillId="0" borderId="0" xfId="11" applyFont="1" applyFill="1" applyAlignment="1">
      <alignment horizontal="center" vertical="top"/>
    </xf>
    <xf numFmtId="3" fontId="58" fillId="0" borderId="0" xfId="11" applyNumberFormat="1" applyFont="1" applyFill="1" applyBorder="1" applyAlignment="1">
      <alignment vertical="center"/>
    </xf>
    <xf numFmtId="38" fontId="58" fillId="0" borderId="0" xfId="11" applyNumberFormat="1" applyFont="1" applyFill="1" applyAlignment="1">
      <alignment horizontal="left" vertical="center" wrapText="1"/>
    </xf>
    <xf numFmtId="0" fontId="58" fillId="0" borderId="0" xfId="11" applyFont="1" applyFill="1" applyAlignment="1">
      <alignment horizontal="left" vertical="center" wrapText="1"/>
    </xf>
    <xf numFmtId="0" fontId="58" fillId="0" borderId="0" xfId="11" quotePrefix="1" applyFont="1" applyFill="1" applyAlignment="1">
      <alignment horizontal="left" vertical="center" wrapText="1"/>
    </xf>
    <xf numFmtId="1" fontId="58" fillId="0" borderId="0" xfId="11" applyNumberFormat="1" applyFont="1" applyFill="1" applyAlignment="1">
      <alignment horizontal="center" vertical="center"/>
    </xf>
    <xf numFmtId="0" fontId="58" fillId="0" borderId="0" xfId="11" quotePrefix="1" applyFont="1" applyFill="1" applyAlignment="1">
      <alignment horizontal="left" vertical="center"/>
    </xf>
    <xf numFmtId="1" fontId="58" fillId="0" borderId="0" xfId="11" quotePrefix="1" applyNumberFormat="1" applyFont="1" applyFill="1" applyAlignment="1">
      <alignment horizontal="center" vertical="center"/>
    </xf>
    <xf numFmtId="0" fontId="58" fillId="0" borderId="0" xfId="11" applyFont="1" applyFill="1" applyAlignment="1">
      <alignment horizontal="left" vertical="top"/>
    </xf>
    <xf numFmtId="1" fontId="58" fillId="0" borderId="0" xfId="11" applyNumberFormat="1" applyFont="1" applyFill="1" applyAlignment="1">
      <alignment horizontal="center" vertical="top"/>
    </xf>
    <xf numFmtId="0" fontId="58" fillId="0" borderId="0" xfId="11" applyFont="1" applyFill="1" applyAlignment="1">
      <alignment vertical="top" wrapText="1"/>
    </xf>
    <xf numFmtId="0" fontId="58" fillId="0" borderId="0" xfId="11" applyFont="1" applyFill="1" applyBorder="1" applyAlignment="1">
      <alignment horizontal="right" vertical="top"/>
    </xf>
    <xf numFmtId="0" fontId="58" fillId="0" borderId="0" xfId="11" applyFont="1" applyAlignment="1">
      <alignment horizontal="left" vertical="center"/>
    </xf>
    <xf numFmtId="1" fontId="58" fillId="0" borderId="0" xfId="11" applyNumberFormat="1" applyFont="1" applyAlignment="1">
      <alignment horizontal="center" vertical="center"/>
    </xf>
    <xf numFmtId="0" fontId="58" fillId="0" borderId="0" xfId="11" applyFont="1" applyAlignment="1">
      <alignment vertical="center" wrapText="1"/>
    </xf>
    <xf numFmtId="0" fontId="58" fillId="0" borderId="0" xfId="11" applyFont="1" applyAlignment="1">
      <alignment vertical="center"/>
    </xf>
    <xf numFmtId="167" fontId="58" fillId="0" borderId="0" xfId="11" applyNumberFormat="1" applyFont="1" applyFill="1" applyBorder="1" applyAlignment="1" applyProtection="1">
      <alignment horizontal="right" vertical="center"/>
    </xf>
    <xf numFmtId="0" fontId="58" fillId="0" borderId="0" xfId="11" applyFont="1" applyAlignment="1">
      <alignment horizontal="center" vertical="center"/>
    </xf>
    <xf numFmtId="0" fontId="58" fillId="0" borderId="0" xfId="11" applyFont="1" applyAlignment="1">
      <alignment horizontal="left" vertical="center" wrapText="1"/>
    </xf>
    <xf numFmtId="49" fontId="58" fillId="4" borderId="0" xfId="11" applyNumberFormat="1" applyFont="1" applyFill="1" applyBorder="1" applyAlignment="1">
      <alignment horizontal="left" vertical="center"/>
    </xf>
    <xf numFmtId="49" fontId="58" fillId="4" borderId="0" xfId="11" applyNumberFormat="1" applyFont="1" applyFill="1" applyBorder="1" applyAlignment="1">
      <alignment horizontal="center" vertical="center"/>
    </xf>
    <xf numFmtId="0" fontId="58" fillId="4" borderId="0" xfId="11" applyNumberFormat="1" applyFont="1" applyFill="1" applyBorder="1" applyAlignment="1">
      <alignment vertical="center" wrapText="1"/>
    </xf>
    <xf numFmtId="49" fontId="58" fillId="4" borderId="0" xfId="11" applyNumberFormat="1" applyFont="1" applyFill="1" applyBorder="1" applyAlignment="1">
      <alignment horizontal="right" vertical="center"/>
    </xf>
    <xf numFmtId="49" fontId="58" fillId="0" borderId="0" xfId="11" applyNumberFormat="1" applyFont="1" applyFill="1" applyBorder="1" applyAlignment="1">
      <alignment horizontal="left" vertical="center"/>
    </xf>
    <xf numFmtId="49" fontId="58" fillId="0" borderId="0" xfId="11" applyNumberFormat="1" applyFont="1" applyFill="1" applyBorder="1" applyAlignment="1">
      <alignment horizontal="left" vertical="center" wrapText="1"/>
    </xf>
    <xf numFmtId="49" fontId="58" fillId="0" borderId="0" xfId="11" applyNumberFormat="1" applyFont="1" applyFill="1" applyBorder="1" applyAlignment="1">
      <alignment horizontal="center" vertical="center"/>
    </xf>
    <xf numFmtId="0" fontId="58" fillId="0" borderId="0" xfId="11" applyNumberFormat="1" applyFont="1" applyFill="1" applyBorder="1" applyAlignment="1">
      <alignment vertical="center" wrapText="1"/>
    </xf>
    <xf numFmtId="49" fontId="58" fillId="0" borderId="0" xfId="11" applyNumberFormat="1" applyFont="1" applyFill="1" applyBorder="1" applyAlignment="1">
      <alignment horizontal="right" vertical="center"/>
    </xf>
    <xf numFmtId="0" fontId="58" fillId="0" borderId="0" xfId="11" applyFont="1" applyBorder="1" applyAlignment="1">
      <alignment vertical="center"/>
    </xf>
    <xf numFmtId="0" fontId="58" fillId="0" borderId="0" xfId="11" applyFont="1" applyAlignment="1">
      <alignment horizontal="left" vertical="top"/>
    </xf>
    <xf numFmtId="0" fontId="58" fillId="0" borderId="0" xfId="11" applyFont="1" applyAlignment="1">
      <alignment horizontal="center" vertical="top"/>
    </xf>
    <xf numFmtId="0" fontId="58" fillId="0" borderId="0" xfId="11" applyFont="1" applyAlignment="1">
      <alignment horizontal="left" vertical="top" wrapText="1"/>
    </xf>
    <xf numFmtId="0" fontId="58" fillId="0" borderId="0" xfId="11" applyFont="1" applyBorder="1" applyAlignment="1">
      <alignment horizontal="left" vertical="center"/>
    </xf>
    <xf numFmtId="0" fontId="58" fillId="0" borderId="0" xfId="11" quotePrefix="1" applyFont="1" applyAlignment="1">
      <alignment horizontal="left" vertical="top"/>
    </xf>
    <xf numFmtId="0" fontId="58" fillId="0" borderId="0" xfId="11" applyFont="1" applyAlignment="1">
      <alignment horizontal="right" vertical="center"/>
    </xf>
    <xf numFmtId="38" fontId="58" fillId="0" borderId="0" xfId="11" applyNumberFormat="1" applyFont="1" applyFill="1" applyAlignment="1">
      <alignment horizontal="right"/>
    </xf>
    <xf numFmtId="0" fontId="58" fillId="0" borderId="0" xfId="11" applyFont="1" applyAlignment="1" applyProtection="1">
      <alignment vertical="center"/>
    </xf>
    <xf numFmtId="0" fontId="50" fillId="6" borderId="12" xfId="0" applyFont="1" applyFill="1" applyBorder="1" applyAlignment="1">
      <alignment horizontal="left"/>
    </xf>
    <xf numFmtId="0" fontId="50" fillId="6" borderId="16" xfId="0" applyFont="1" applyFill="1" applyBorder="1"/>
    <xf numFmtId="0" fontId="53" fillId="6" borderId="16" xfId="0" applyFont="1" applyFill="1" applyBorder="1"/>
    <xf numFmtId="0" fontId="53" fillId="6" borderId="10" xfId="0" applyFont="1" applyFill="1" applyBorder="1"/>
    <xf numFmtId="0" fontId="50" fillId="6" borderId="0" xfId="0" applyFont="1" applyFill="1" applyBorder="1" applyAlignment="1"/>
    <xf numFmtId="0" fontId="50" fillId="6" borderId="0" xfId="0" applyFont="1" applyFill="1" applyBorder="1"/>
    <xf numFmtId="0" fontId="53" fillId="6" borderId="0" xfId="0" applyFont="1" applyFill="1" applyBorder="1"/>
    <xf numFmtId="0" fontId="53" fillId="6" borderId="18" xfId="0" applyFont="1" applyFill="1" applyBorder="1"/>
    <xf numFmtId="0" fontId="83" fillId="6" borderId="0" xfId="0" applyFont="1" applyFill="1" applyAlignment="1">
      <alignment horizontal="left"/>
    </xf>
    <xf numFmtId="0" fontId="53" fillId="6" borderId="0" xfId="0" applyFont="1" applyFill="1" applyAlignment="1"/>
    <xf numFmtId="0" fontId="53" fillId="6" borderId="0" xfId="0" applyFont="1" applyFill="1" applyBorder="1" applyAlignment="1">
      <alignment vertical="center"/>
    </xf>
    <xf numFmtId="0" fontId="53" fillId="6" borderId="0" xfId="0" applyFont="1" applyFill="1" applyBorder="1" applyAlignment="1">
      <alignment horizontal="left" vertical="center"/>
    </xf>
    <xf numFmtId="0" fontId="53" fillId="6" borderId="18" xfId="0" applyFont="1" applyFill="1" applyBorder="1" applyAlignment="1">
      <alignment horizontal="left" vertical="center"/>
    </xf>
    <xf numFmtId="0" fontId="50" fillId="6" borderId="12" xfId="0" applyFont="1" applyFill="1" applyBorder="1" applyAlignment="1" applyProtection="1">
      <alignment vertical="center"/>
    </xf>
    <xf numFmtId="0" fontId="60" fillId="6" borderId="16" xfId="0" applyFont="1" applyFill="1" applyBorder="1" applyAlignment="1" applyProtection="1">
      <alignment vertical="center"/>
    </xf>
    <xf numFmtId="0" fontId="53" fillId="6" borderId="16" xfId="0" applyFont="1" applyFill="1" applyBorder="1" applyAlignment="1" applyProtection="1">
      <alignment vertical="center"/>
    </xf>
    <xf numFmtId="0" fontId="53" fillId="0" borderId="17" xfId="0" applyFont="1" applyFill="1" applyBorder="1" applyAlignment="1" applyProtection="1">
      <alignment vertical="center"/>
    </xf>
    <xf numFmtId="0" fontId="53" fillId="0" borderId="18" xfId="0" applyFont="1" applyFill="1" applyBorder="1" applyAlignment="1" applyProtection="1">
      <alignment vertical="center"/>
    </xf>
    <xf numFmtId="0" fontId="58" fillId="0" borderId="13" xfId="0" applyFont="1" applyBorder="1" applyAlignment="1" applyProtection="1">
      <alignment horizontal="left" vertical="center" indent="1"/>
    </xf>
    <xf numFmtId="0" fontId="53" fillId="0" borderId="21" xfId="0" applyFont="1" applyBorder="1" applyAlignment="1" applyProtection="1">
      <alignment vertical="center"/>
    </xf>
    <xf numFmtId="0" fontId="58" fillId="0" borderId="14" xfId="0" applyFont="1" applyBorder="1" applyAlignment="1" applyProtection="1">
      <alignment horizontal="right" vertical="center"/>
    </xf>
    <xf numFmtId="38" fontId="51" fillId="0" borderId="13" xfId="0" applyNumberFormat="1" applyFont="1" applyBorder="1" applyAlignment="1" applyProtection="1">
      <alignment vertical="center"/>
      <protection locked="0"/>
    </xf>
    <xf numFmtId="0" fontId="58" fillId="0" borderId="17" xfId="0" applyFont="1" applyFill="1" applyBorder="1" applyAlignment="1" applyProtection="1">
      <alignment horizontal="center" vertical="center"/>
    </xf>
    <xf numFmtId="38" fontId="51" fillId="0" borderId="18" xfId="0" applyNumberFormat="1" applyFont="1" applyFill="1" applyBorder="1" applyAlignment="1" applyProtection="1">
      <alignment vertical="center"/>
    </xf>
    <xf numFmtId="0" fontId="69" fillId="0" borderId="21" xfId="0" applyFont="1" applyBorder="1" applyAlignment="1" applyProtection="1">
      <alignment vertical="center"/>
    </xf>
    <xf numFmtId="38" fontId="51" fillId="20" borderId="13" xfId="0" applyNumberFormat="1" applyFont="1" applyFill="1" applyBorder="1" applyAlignment="1" applyProtection="1">
      <protection locked="0"/>
    </xf>
    <xf numFmtId="38" fontId="51" fillId="0" borderId="18" xfId="0" applyNumberFormat="1" applyFont="1" applyFill="1" applyBorder="1" applyAlignment="1" applyProtection="1"/>
    <xf numFmtId="0" fontId="58" fillId="0" borderId="19" xfId="0" applyFont="1" applyFill="1" applyBorder="1" applyAlignment="1" applyProtection="1">
      <alignment horizontal="center" vertical="center"/>
    </xf>
    <xf numFmtId="38" fontId="51" fillId="0" borderId="11" xfId="0" applyNumberFormat="1" applyFont="1" applyFill="1" applyBorder="1" applyAlignment="1" applyProtection="1">
      <alignment vertical="center"/>
    </xf>
    <xf numFmtId="0" fontId="53" fillId="6" borderId="10" xfId="0" applyFont="1" applyFill="1" applyBorder="1" applyAlignment="1" applyProtection="1">
      <alignment vertical="center"/>
    </xf>
    <xf numFmtId="0" fontId="50" fillId="6" borderId="19" xfId="0" applyFont="1" applyFill="1" applyBorder="1" applyAlignment="1">
      <alignment vertical="center"/>
    </xf>
    <xf numFmtId="0" fontId="61" fillId="6" borderId="20" xfId="0" applyFont="1" applyFill="1" applyBorder="1" applyAlignment="1">
      <alignment horizontal="left" vertical="center" indent="1"/>
    </xf>
    <xf numFmtId="0" fontId="53" fillId="6" borderId="20" xfId="0" applyFont="1" applyFill="1" applyBorder="1" applyAlignment="1">
      <alignment horizontal="left" vertical="center"/>
    </xf>
    <xf numFmtId="0" fontId="53" fillId="0" borderId="17" xfId="0" applyFont="1" applyBorder="1"/>
    <xf numFmtId="0" fontId="51" fillId="0" borderId="0" xfId="0" applyNumberFormat="1" applyFont="1" applyFill="1" applyBorder="1" applyAlignment="1">
      <alignment horizontal="left" vertical="center"/>
    </xf>
    <xf numFmtId="0" fontId="51" fillId="0" borderId="17" xfId="0" applyFont="1" applyBorder="1"/>
    <xf numFmtId="0" fontId="58" fillId="0" borderId="17" xfId="0" applyFont="1" applyBorder="1"/>
    <xf numFmtId="0" fontId="60" fillId="0" borderId="0" xfId="0" applyFont="1" applyBorder="1" applyAlignment="1">
      <alignment horizontal="center"/>
    </xf>
    <xf numFmtId="0" fontId="60" fillId="0" borderId="13" xfId="0" applyFont="1" applyBorder="1" applyAlignment="1">
      <alignment horizontal="left"/>
    </xf>
    <xf numFmtId="0" fontId="60" fillId="0" borderId="14" xfId="0" applyFont="1" applyBorder="1" applyAlignment="1">
      <alignment horizontal="left" indent="1"/>
    </xf>
    <xf numFmtId="49" fontId="58" fillId="0" borderId="2" xfId="0" applyNumberFormat="1" applyFont="1" applyBorder="1" applyAlignment="1">
      <alignment horizontal="center"/>
    </xf>
    <xf numFmtId="0" fontId="58" fillId="0" borderId="2" xfId="0" applyFont="1" applyBorder="1" applyAlignment="1">
      <alignment horizontal="center"/>
    </xf>
    <xf numFmtId="0" fontId="58" fillId="0" borderId="13" xfId="0" applyFont="1" applyBorder="1" applyAlignment="1">
      <alignment horizontal="left" indent="1"/>
    </xf>
    <xf numFmtId="0" fontId="58" fillId="0" borderId="14" xfId="0" applyFont="1" applyBorder="1" applyAlignment="1">
      <alignment horizontal="left" indent="2"/>
    </xf>
    <xf numFmtId="0" fontId="60" fillId="0" borderId="14" xfId="0" applyFont="1" applyBorder="1" applyAlignment="1">
      <alignment horizontal="left" indent="2"/>
    </xf>
    <xf numFmtId="0" fontId="58" fillId="0" borderId="14" xfId="0" applyFont="1" applyBorder="1" applyAlignment="1">
      <alignment horizontal="left" indent="4"/>
    </xf>
    <xf numFmtId="0" fontId="60" fillId="7" borderId="13" xfId="0" applyFont="1" applyFill="1" applyBorder="1" applyAlignment="1">
      <alignment horizontal="left" indent="2"/>
    </xf>
    <xf numFmtId="0" fontId="60" fillId="7" borderId="14" xfId="0" applyFont="1" applyFill="1" applyBorder="1" applyAlignment="1">
      <alignment horizontal="left" indent="2"/>
    </xf>
    <xf numFmtId="0" fontId="58" fillId="7" borderId="2" xfId="0" applyFont="1" applyFill="1" applyBorder="1"/>
    <xf numFmtId="0" fontId="51" fillId="0" borderId="18" xfId="0" applyFont="1" applyBorder="1"/>
    <xf numFmtId="0" fontId="60" fillId="0" borderId="20" xfId="0" applyFont="1" applyBorder="1" applyAlignment="1">
      <alignment horizontal="centerContinuous"/>
    </xf>
    <xf numFmtId="0" fontId="51" fillId="0" borderId="11" xfId="0" applyFont="1" applyBorder="1" applyAlignment="1">
      <alignment horizontal="centerContinuous"/>
    </xf>
    <xf numFmtId="0" fontId="53" fillId="0" borderId="19" xfId="0" applyFont="1" applyBorder="1"/>
    <xf numFmtId="0" fontId="53" fillId="0" borderId="20" xfId="0" applyFont="1" applyBorder="1"/>
    <xf numFmtId="0" fontId="51" fillId="0" borderId="19" xfId="0" applyFont="1" applyBorder="1"/>
    <xf numFmtId="0" fontId="51" fillId="0" borderId="11" xfId="0" applyFont="1" applyBorder="1"/>
    <xf numFmtId="0" fontId="58" fillId="0" borderId="0" xfId="3" applyNumberFormat="1" applyFont="1" applyBorder="1" applyAlignment="1">
      <alignment vertical="center"/>
    </xf>
    <xf numFmtId="0" fontId="53" fillId="0" borderId="0" xfId="3" applyNumberFormat="1" applyFont="1" applyBorder="1" applyAlignment="1">
      <alignment vertical="center"/>
    </xf>
    <xf numFmtId="0" fontId="53" fillId="0" borderId="0" xfId="3" applyNumberFormat="1" applyFont="1" applyAlignment="1">
      <alignment vertical="center"/>
    </xf>
    <xf numFmtId="0" fontId="58" fillId="0" borderId="0" xfId="3" applyNumberFormat="1" applyFont="1" applyAlignment="1">
      <alignment vertical="center"/>
    </xf>
    <xf numFmtId="0" fontId="60" fillId="0" borderId="0" xfId="3" applyNumberFormat="1" applyFont="1" applyAlignment="1">
      <alignment horizontal="center" vertical="center"/>
    </xf>
    <xf numFmtId="0" fontId="60" fillId="0" borderId="0" xfId="3" applyNumberFormat="1" applyFont="1" applyBorder="1" applyAlignment="1">
      <alignment horizontal="left" vertical="center"/>
    </xf>
    <xf numFmtId="0" fontId="58" fillId="0" borderId="0" xfId="3" applyNumberFormat="1" applyFont="1" applyAlignment="1">
      <alignment horizontal="center" vertical="center"/>
    </xf>
    <xf numFmtId="0" fontId="58" fillId="0" borderId="17"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3" fillId="0" borderId="17" xfId="3" applyNumberFormat="1" applyFont="1" applyBorder="1" applyAlignment="1">
      <alignment vertical="center"/>
    </xf>
    <xf numFmtId="0" fontId="53" fillId="0" borderId="19" xfId="3" applyNumberFormat="1" applyFont="1" applyBorder="1" applyAlignment="1">
      <alignment vertical="center"/>
    </xf>
    <xf numFmtId="0" fontId="53" fillId="0" borderId="20" xfId="3" applyNumberFormat="1" applyFont="1" applyBorder="1" applyAlignment="1">
      <alignment vertical="center"/>
    </xf>
    <xf numFmtId="0" fontId="53" fillId="0" borderId="12" xfId="3" applyNumberFormat="1" applyFont="1" applyBorder="1" applyAlignment="1">
      <alignment vertical="center"/>
    </xf>
    <xf numFmtId="0" fontId="53" fillId="0" borderId="16" xfId="3" applyNumberFormat="1" applyFont="1" applyBorder="1" applyAlignment="1">
      <alignment vertical="center"/>
    </xf>
    <xf numFmtId="0" fontId="53" fillId="0" borderId="3" xfId="3" applyNumberFormat="1" applyFont="1" applyBorder="1" applyAlignment="1">
      <alignment vertical="center"/>
    </xf>
    <xf numFmtId="0" fontId="53" fillId="0" borderId="16" xfId="3" applyNumberFormat="1" applyFont="1" applyFill="1" applyBorder="1" applyAlignment="1">
      <alignment horizontal="centerContinuous" vertical="center"/>
    </xf>
    <xf numFmtId="0" fontId="53" fillId="0" borderId="10" xfId="3" applyNumberFormat="1" applyFont="1" applyFill="1" applyBorder="1" applyAlignment="1">
      <alignment horizontal="centerContinuous" vertical="center"/>
    </xf>
    <xf numFmtId="0" fontId="51" fillId="0" borderId="17" xfId="3" applyNumberFormat="1" applyFont="1" applyFill="1" applyBorder="1" applyAlignment="1">
      <alignment vertical="center"/>
    </xf>
    <xf numFmtId="0" fontId="51" fillId="0" borderId="0" xfId="3" applyNumberFormat="1" applyFont="1" applyFill="1" applyBorder="1" applyAlignment="1">
      <alignment vertical="center"/>
    </xf>
    <xf numFmtId="0" fontId="51" fillId="0" borderId="0" xfId="3" applyNumberFormat="1" applyFont="1" applyFill="1" applyBorder="1" applyAlignment="1">
      <alignment horizontal="center" vertical="center"/>
    </xf>
    <xf numFmtId="0" fontId="51" fillId="0" borderId="26" xfId="3" applyNumberFormat="1" applyFont="1" applyFill="1" applyBorder="1" applyAlignment="1">
      <alignment vertical="center"/>
    </xf>
    <xf numFmtId="0" fontId="60" fillId="0" borderId="10"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8" fillId="0" borderId="3" xfId="3" applyNumberFormat="1" applyFont="1" applyBorder="1" applyAlignment="1">
      <alignment horizontal="center" vertical="center"/>
    </xf>
    <xf numFmtId="0" fontId="51" fillId="0" borderId="0" xfId="3" applyNumberFormat="1" applyFont="1" applyAlignment="1">
      <alignment vertical="center"/>
    </xf>
    <xf numFmtId="0" fontId="60" fillId="0" borderId="4" xfId="3" applyNumberFormat="1" applyFont="1" applyBorder="1" applyAlignment="1">
      <alignment horizontal="center" vertical="center" wrapText="1"/>
    </xf>
    <xf numFmtId="0" fontId="60" fillId="0" borderId="4" xfId="3" applyNumberFormat="1" applyFont="1" applyBorder="1" applyAlignment="1">
      <alignment horizontal="center" vertical="center"/>
    </xf>
    <xf numFmtId="164" fontId="60" fillId="0" borderId="13" xfId="3" applyNumberFormat="1" applyFont="1" applyBorder="1" applyAlignment="1">
      <alignment horizontal="right" vertical="center"/>
    </xf>
    <xf numFmtId="0" fontId="58" fillId="0" borderId="21" xfId="3" applyNumberFormat="1" applyFont="1" applyBorder="1" applyAlignment="1">
      <alignment horizontal="left" vertical="center"/>
    </xf>
    <xf numFmtId="0" fontId="53" fillId="0" borderId="14"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1" fillId="16" borderId="2" xfId="3" applyNumberFormat="1" applyFont="1" applyFill="1" applyBorder="1" applyAlignment="1">
      <alignment vertical="center"/>
    </xf>
    <xf numFmtId="38" fontId="51" fillId="0" borderId="2" xfId="3" applyNumberFormat="1" applyFont="1" applyBorder="1" applyAlignment="1" applyProtection="1">
      <alignment vertical="center"/>
      <protection locked="0"/>
    </xf>
    <xf numFmtId="0" fontId="58" fillId="0" borderId="2" xfId="3" applyNumberFormat="1" applyFont="1" applyBorder="1" applyAlignment="1">
      <alignment horizontal="left" vertical="top" indent="1"/>
    </xf>
    <xf numFmtId="164" fontId="60" fillId="0" borderId="13" xfId="3" applyNumberFormat="1" applyFont="1" applyBorder="1" applyAlignment="1">
      <alignment vertical="top"/>
    </xf>
    <xf numFmtId="38" fontId="51" fillId="0" borderId="2" xfId="3" applyNumberFormat="1" applyFont="1" applyFill="1" applyBorder="1" applyAlignment="1" applyProtection="1">
      <alignment vertical="center"/>
      <protection locked="0"/>
    </xf>
    <xf numFmtId="0" fontId="60"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0" fontId="51" fillId="16" borderId="4" xfId="3" applyNumberFormat="1" applyFont="1" applyFill="1" applyBorder="1" applyAlignment="1">
      <alignment vertical="center"/>
    </xf>
    <xf numFmtId="0" fontId="53" fillId="0" borderId="0" xfId="3" applyNumberFormat="1" applyFont="1" applyAlignment="1">
      <alignment horizontal="right" vertical="center"/>
    </xf>
    <xf numFmtId="0" fontId="61" fillId="0" borderId="0" xfId="3" applyNumberFormat="1" applyFont="1" applyAlignment="1">
      <alignment vertical="center"/>
    </xf>
    <xf numFmtId="0" fontId="69" fillId="0" borderId="0" xfId="3" applyNumberFormat="1" applyFont="1" applyAlignment="1">
      <alignment vertical="center"/>
    </xf>
    <xf numFmtId="171" fontId="53" fillId="0" borderId="0" xfId="3" applyNumberFormat="1" applyFont="1" applyBorder="1" applyAlignment="1" applyProtection="1">
      <alignment horizontal="center"/>
    </xf>
    <xf numFmtId="0" fontId="69" fillId="0" borderId="134" xfId="3" applyNumberFormat="1" applyFont="1" applyBorder="1" applyAlignment="1">
      <alignment horizontal="center" vertical="center"/>
    </xf>
    <xf numFmtId="0" fontId="53" fillId="0" borderId="134" xfId="3" applyNumberFormat="1" applyFont="1" applyBorder="1" applyAlignment="1">
      <alignment vertical="center"/>
    </xf>
    <xf numFmtId="0" fontId="69" fillId="0" borderId="0" xfId="3" applyNumberFormat="1" applyFont="1" applyBorder="1" applyAlignment="1">
      <alignment vertical="center" wrapText="1"/>
    </xf>
    <xf numFmtId="0" fontId="53" fillId="0" borderId="0" xfId="3" applyNumberFormat="1" applyFont="1" applyBorder="1" applyAlignment="1">
      <alignment wrapText="1"/>
    </xf>
    <xf numFmtId="0" fontId="69" fillId="0" borderId="134" xfId="3" applyNumberFormat="1" applyFont="1" applyBorder="1" applyAlignment="1">
      <alignment horizontal="center"/>
    </xf>
    <xf numFmtId="0" fontId="69" fillId="0" borderId="0" xfId="3" applyNumberFormat="1" applyFont="1" applyBorder="1" applyAlignment="1"/>
    <xf numFmtId="0" fontId="60" fillId="0" borderId="0" xfId="3" applyNumberFormat="1" applyFont="1" applyAlignment="1">
      <alignment horizontal="right"/>
    </xf>
    <xf numFmtId="0" fontId="51" fillId="0" borderId="0" xfId="3" applyNumberFormat="1" applyFont="1" applyBorder="1" applyAlignment="1">
      <alignment horizontal="center" wrapText="1"/>
    </xf>
    <xf numFmtId="0" fontId="69" fillId="0" borderId="0" xfId="3" applyFont="1" applyBorder="1" applyAlignment="1">
      <alignment horizontal="center" vertical="center" wrapText="1"/>
    </xf>
    <xf numFmtId="0" fontId="75" fillId="0" borderId="0" xfId="3" applyNumberFormat="1" applyFont="1" applyAlignment="1">
      <alignment vertical="center"/>
    </xf>
    <xf numFmtId="0" fontId="61" fillId="0" borderId="22" xfId="3" applyNumberFormat="1" applyFont="1" applyBorder="1" applyAlignment="1" applyProtection="1">
      <alignment horizontal="center" vertical="center"/>
      <protection locked="0"/>
    </xf>
    <xf numFmtId="0" fontId="58" fillId="0" borderId="0" xfId="3" applyNumberFormat="1" applyFont="1" applyAlignment="1">
      <alignment horizontal="left" vertical="center" indent="2"/>
    </xf>
    <xf numFmtId="0" fontId="53" fillId="0" borderId="0" xfId="3" applyFont="1" applyAlignment="1">
      <alignment horizontal="left" wrapText="1" indent="2"/>
    </xf>
    <xf numFmtId="0" fontId="51" fillId="0" borderId="0" xfId="3" applyNumberFormat="1" applyFont="1" applyBorder="1" applyAlignment="1">
      <alignment vertical="center"/>
    </xf>
    <xf numFmtId="0" fontId="79" fillId="0" borderId="0" xfId="3" applyNumberFormat="1" applyFont="1" applyBorder="1" applyAlignment="1">
      <alignment horizontal="centerContinuous" vertical="center"/>
    </xf>
    <xf numFmtId="0" fontId="52" fillId="0" borderId="0" xfId="2" applyNumberFormat="1" applyFont="1" applyBorder="1" applyAlignment="1" applyProtection="1">
      <alignment horizontal="centerContinuous" vertical="center"/>
    </xf>
    <xf numFmtId="0" fontId="53" fillId="0" borderId="0" xfId="3" applyFont="1" applyAlignment="1">
      <alignment vertical="top" wrapText="1"/>
    </xf>
    <xf numFmtId="164" fontId="58" fillId="0" borderId="0" xfId="0" applyNumberFormat="1" applyFont="1"/>
    <xf numFmtId="164" fontId="53" fillId="0" borderId="0" xfId="0" applyNumberFormat="1" applyFont="1"/>
    <xf numFmtId="166" fontId="58" fillId="0" borderId="0" xfId="0" applyNumberFormat="1" applyFont="1" applyAlignment="1">
      <alignment horizontal="left"/>
    </xf>
    <xf numFmtId="0" fontId="53" fillId="0" borderId="0" xfId="0" applyFont="1" applyAlignment="1">
      <alignment vertical="top"/>
    </xf>
    <xf numFmtId="0" fontId="104" fillId="0" borderId="0" xfId="0" applyFont="1"/>
    <xf numFmtId="0" fontId="51" fillId="0" borderId="0" xfId="0" applyFont="1" applyAlignment="1">
      <alignment vertical="top" wrapText="1"/>
    </xf>
    <xf numFmtId="0" fontId="53" fillId="0" borderId="0" xfId="3" applyFont="1" applyAlignment="1">
      <alignment wrapText="1"/>
    </xf>
    <xf numFmtId="0" fontId="53" fillId="0" borderId="0" xfId="3" applyFont="1" applyAlignment="1">
      <alignment vertical="center"/>
    </xf>
    <xf numFmtId="0" fontId="60" fillId="0" borderId="46" xfId="3" applyFont="1" applyFill="1" applyBorder="1" applyAlignment="1">
      <alignment horizontal="center" vertical="center"/>
    </xf>
    <xf numFmtId="0" fontId="60" fillId="0" borderId="22" xfId="3" applyFont="1" applyBorder="1" applyAlignment="1">
      <alignment horizontal="center" vertical="center" wrapText="1"/>
    </xf>
    <xf numFmtId="0" fontId="50" fillId="0" borderId="22" xfId="3" applyFont="1" applyBorder="1" applyAlignment="1">
      <alignment horizontal="left" vertical="center" wrapText="1" indent="1"/>
    </xf>
    <xf numFmtId="0" fontId="53" fillId="0" borderId="0" xfId="3" applyFont="1" applyAlignment="1">
      <alignment horizontal="left" vertical="center"/>
    </xf>
    <xf numFmtId="0" fontId="60" fillId="0" borderId="45" xfId="3" applyFont="1" applyBorder="1" applyAlignment="1">
      <alignment horizontal="left" vertical="center" wrapText="1" indent="2"/>
    </xf>
    <xf numFmtId="0" fontId="60" fillId="0" borderId="22" xfId="3" applyFont="1" applyBorder="1" applyAlignment="1">
      <alignment horizontal="left" vertical="center" wrapText="1" indent="1"/>
    </xf>
    <xf numFmtId="0" fontId="50" fillId="0" borderId="0" xfId="3" applyFont="1" applyFill="1" applyBorder="1" applyAlignment="1">
      <alignment wrapText="1"/>
    </xf>
    <xf numFmtId="38" fontId="61" fillId="0" borderId="0" xfId="3" applyNumberFormat="1" applyFont="1" applyFill="1" applyBorder="1"/>
    <xf numFmtId="0" fontId="58" fillId="0" borderId="0" xfId="3" applyNumberFormat="1" applyFont="1" applyBorder="1" applyAlignment="1">
      <alignment horizontal="left" vertical="center" wrapText="1"/>
    </xf>
    <xf numFmtId="0" fontId="53" fillId="0" borderId="0" xfId="3" applyFont="1" applyBorder="1" applyAlignment="1">
      <alignment horizontal="left" vertical="center" wrapText="1"/>
    </xf>
    <xf numFmtId="0" fontId="53" fillId="0" borderId="0" xfId="3" applyFont="1" applyAlignment="1">
      <alignment horizontal="left"/>
    </xf>
    <xf numFmtId="0" fontId="53" fillId="0" borderId="0" xfId="3" applyFont="1" applyAlignment="1"/>
    <xf numFmtId="49" fontId="107" fillId="0" borderId="0" xfId="0" applyNumberFormat="1" applyFont="1" applyFill="1" applyBorder="1" applyAlignment="1">
      <alignment horizontal="centerContinuous" vertical="top"/>
    </xf>
    <xf numFmtId="0" fontId="51" fillId="0" borderId="0" xfId="0" applyFont="1" applyAlignment="1">
      <alignment horizontal="centerContinuous" vertical="top"/>
    </xf>
    <xf numFmtId="0" fontId="51" fillId="0" borderId="0" xfId="0" applyFont="1" applyAlignment="1">
      <alignment horizontal="centerContinuous" vertical="top" wrapText="1"/>
    </xf>
    <xf numFmtId="0" fontId="60" fillId="0" borderId="0" xfId="0" applyFont="1" applyBorder="1" applyAlignment="1">
      <alignment horizontal="centerContinuous" vertical="top"/>
    </xf>
    <xf numFmtId="0" fontId="51" fillId="0" borderId="0" xfId="0" applyFont="1" applyAlignment="1"/>
    <xf numFmtId="164" fontId="109" fillId="0" borderId="21" xfId="0" applyNumberFormat="1" applyFont="1" applyBorder="1" applyAlignment="1">
      <alignment vertical="top"/>
    </xf>
    <xf numFmtId="0" fontId="51" fillId="0" borderId="21" xfId="0" applyFont="1" applyBorder="1" applyAlignment="1">
      <alignment vertical="top"/>
    </xf>
    <xf numFmtId="0" fontId="58" fillId="0" borderId="14" xfId="0" applyFont="1" applyBorder="1"/>
    <xf numFmtId="0" fontId="51" fillId="0" borderId="21" xfId="0" applyFont="1" applyBorder="1" applyAlignment="1">
      <alignment vertical="top" wrapText="1"/>
    </xf>
    <xf numFmtId="0" fontId="53" fillId="0" borderId="14" xfId="0" applyFont="1" applyBorder="1" applyAlignment="1">
      <alignment wrapText="1"/>
    </xf>
    <xf numFmtId="0" fontId="51" fillId="0" borderId="17" xfId="0" applyFont="1" applyBorder="1" applyAlignment="1">
      <alignment horizontal="left" vertical="top"/>
    </xf>
    <xf numFmtId="164" fontId="109" fillId="0" borderId="0" xfId="0" applyNumberFormat="1" applyFont="1" applyBorder="1" applyAlignment="1">
      <alignment horizontal="right" vertical="top"/>
    </xf>
    <xf numFmtId="0" fontId="111" fillId="0" borderId="13" xfId="0" applyFont="1" applyBorder="1" applyAlignment="1">
      <alignment horizontal="right" vertical="top"/>
    </xf>
    <xf numFmtId="0" fontId="51" fillId="0" borderId="21" xfId="0" applyFont="1" applyBorder="1" applyAlignment="1">
      <alignment horizontal="left" vertical="top"/>
    </xf>
    <xf numFmtId="0" fontId="51" fillId="0" borderId="21" xfId="0" applyFont="1" applyBorder="1" applyAlignment="1">
      <alignment horizontal="left" vertical="top" indent="1"/>
    </xf>
    <xf numFmtId="0" fontId="81" fillId="0" borderId="2" xfId="0" applyFont="1" applyBorder="1" applyAlignment="1">
      <alignment vertical="top" wrapText="1"/>
    </xf>
    <xf numFmtId="0" fontId="51" fillId="0" borderId="14" xfId="0" applyFont="1" applyBorder="1" applyAlignment="1">
      <alignment horizontal="left" vertical="top" indent="1"/>
    </xf>
    <xf numFmtId="0" fontId="81" fillId="0" borderId="65" xfId="12" applyNumberFormat="1" applyFont="1" applyBorder="1" applyAlignment="1" applyProtection="1">
      <alignment vertical="center"/>
    </xf>
    <xf numFmtId="0" fontId="111" fillId="0" borderId="17" xfId="0" applyFont="1" applyBorder="1" applyAlignment="1">
      <alignment horizontal="right" vertical="top"/>
    </xf>
    <xf numFmtId="0" fontId="81" fillId="0" borderId="10" xfId="12" applyNumberFormat="1" applyFont="1" applyBorder="1" applyAlignment="1" applyProtection="1">
      <alignment vertical="center" wrapText="1"/>
    </xf>
    <xf numFmtId="0" fontId="109" fillId="0" borderId="21" xfId="0" applyNumberFormat="1" applyFont="1" applyBorder="1" applyAlignment="1">
      <alignment horizontal="left" vertical="center"/>
    </xf>
    <xf numFmtId="0" fontId="58" fillId="0" borderId="14" xfId="0" applyFont="1" applyBorder="1" applyAlignment="1">
      <alignment vertical="top" wrapText="1"/>
    </xf>
    <xf numFmtId="0" fontId="111" fillId="0" borderId="21" xfId="0" applyNumberFormat="1" applyFont="1" applyBorder="1" applyAlignment="1">
      <alignment horizontal="left" vertical="center"/>
    </xf>
    <xf numFmtId="0" fontId="81" fillId="0" borderId="2" xfId="0" applyNumberFormat="1" applyFont="1" applyBorder="1" applyAlignment="1" applyProtection="1">
      <alignment horizontal="left" vertical="center" wrapText="1"/>
    </xf>
    <xf numFmtId="0" fontId="51" fillId="0" borderId="14" xfId="0" applyFont="1" applyBorder="1" applyAlignment="1">
      <alignment horizontal="left" vertical="top" wrapText="1"/>
    </xf>
    <xf numFmtId="0" fontId="65" fillId="0" borderId="17" xfId="0" applyFont="1" applyBorder="1" applyAlignment="1"/>
    <xf numFmtId="0" fontId="109" fillId="0" borderId="21" xfId="0" applyFont="1" applyBorder="1" applyAlignment="1">
      <alignment vertical="top"/>
    </xf>
    <xf numFmtId="0" fontId="81" fillId="0" borderId="14" xfId="0" applyFont="1" applyBorder="1" applyAlignment="1">
      <alignment vertical="top" wrapText="1"/>
    </xf>
    <xf numFmtId="0" fontId="65" fillId="0" borderId="0" xfId="0" applyFont="1" applyAlignment="1"/>
    <xf numFmtId="0" fontId="65" fillId="0" borderId="13" xfId="0" applyFont="1" applyBorder="1" applyAlignment="1"/>
    <xf numFmtId="0" fontId="51" fillId="0" borderId="21" xfId="0" applyFont="1" applyBorder="1" applyAlignment="1">
      <alignment horizontal="left" vertical="top" wrapText="1" indent="1"/>
    </xf>
    <xf numFmtId="0" fontId="51" fillId="0" borderId="13" xfId="0" applyFont="1" applyBorder="1" applyAlignment="1">
      <alignment horizontal="left" vertical="top"/>
    </xf>
    <xf numFmtId="164" fontId="109" fillId="0" borderId="21" xfId="0" applyNumberFormat="1" applyFont="1" applyBorder="1" applyAlignment="1">
      <alignment horizontal="right" vertical="top"/>
    </xf>
    <xf numFmtId="164" fontId="111" fillId="0" borderId="21" xfId="0" applyNumberFormat="1" applyFont="1" applyBorder="1" applyAlignment="1">
      <alignment horizontal="right" vertical="center"/>
    </xf>
    <xf numFmtId="0" fontId="51" fillId="0" borderId="21" xfId="0" applyNumberFormat="1" applyFont="1" applyBorder="1" applyAlignment="1">
      <alignment horizontal="left" vertical="center" wrapText="1" indent="1"/>
    </xf>
    <xf numFmtId="0" fontId="81" fillId="0" borderId="2" xfId="0" applyFont="1" applyBorder="1" applyAlignment="1"/>
    <xf numFmtId="0" fontId="81" fillId="0" borderId="2" xfId="0" applyFont="1" applyBorder="1" applyAlignment="1">
      <alignment horizontal="left" vertical="top"/>
    </xf>
    <xf numFmtId="0" fontId="58" fillId="0" borderId="2" xfId="0" applyFont="1" applyBorder="1" applyAlignment="1">
      <alignment horizontal="left" vertical="top" wrapText="1"/>
    </xf>
    <xf numFmtId="0" fontId="81" fillId="0" borderId="2" xfId="0" applyFont="1" applyBorder="1" applyAlignment="1">
      <alignment horizontal="left" vertical="top" wrapText="1"/>
    </xf>
    <xf numFmtId="164" fontId="111" fillId="0" borderId="13" xfId="0" applyNumberFormat="1" applyFont="1" applyBorder="1" applyAlignment="1">
      <alignment horizontal="right" vertical="top"/>
    </xf>
    <xf numFmtId="0" fontId="58" fillId="0" borderId="14" xfId="0" applyFont="1" applyBorder="1" applyAlignment="1">
      <alignment horizontal="left" vertical="top" wrapText="1"/>
    </xf>
    <xf numFmtId="164" fontId="112" fillId="0" borderId="21" xfId="0" applyNumberFormat="1" applyFont="1" applyBorder="1" applyAlignment="1">
      <alignment horizontal="left" vertical="center"/>
    </xf>
    <xf numFmtId="0" fontId="109" fillId="0" borderId="21" xfId="0" applyFont="1" applyBorder="1" applyAlignment="1">
      <alignment horizontal="left" vertical="top"/>
    </xf>
    <xf numFmtId="0" fontId="81" fillId="0" borderId="2" xfId="0" applyFont="1" applyBorder="1" applyAlignment="1">
      <alignment horizontal="left"/>
    </xf>
    <xf numFmtId="0" fontId="81" fillId="0" borderId="2" xfId="0" applyFont="1" applyBorder="1"/>
    <xf numFmtId="0" fontId="51" fillId="0" borderId="0" xfId="0" applyFont="1" applyAlignment="1">
      <alignment horizontal="left" vertical="top"/>
    </xf>
    <xf numFmtId="0" fontId="51" fillId="0" borderId="21" xfId="0" applyFont="1" applyBorder="1" applyAlignment="1"/>
    <xf numFmtId="164" fontId="109" fillId="0" borderId="21" xfId="0" applyNumberFormat="1" applyFont="1" applyBorder="1" applyAlignment="1">
      <alignment vertical="center"/>
    </xf>
    <xf numFmtId="0" fontId="51" fillId="0" borderId="21" xfId="0" applyFont="1" applyBorder="1" applyAlignment="1">
      <alignment vertical="center"/>
    </xf>
    <xf numFmtId="0" fontId="58" fillId="0" borderId="153" xfId="0" applyFont="1" applyBorder="1"/>
    <xf numFmtId="0" fontId="51" fillId="0" borderId="13" xfId="0" applyFont="1" applyBorder="1"/>
    <xf numFmtId="0" fontId="51" fillId="0" borderId="126" xfId="0" applyFont="1" applyBorder="1" applyAlignment="1">
      <alignment horizontal="left" vertical="top"/>
    </xf>
    <xf numFmtId="164" fontId="109" fillId="0" borderId="129" xfId="0" applyNumberFormat="1" applyFont="1" applyBorder="1" applyAlignment="1">
      <alignment horizontal="right" vertical="top"/>
    </xf>
    <xf numFmtId="0" fontId="51" fillId="0" borderId="129" xfId="0" applyNumberFormat="1" applyFont="1" applyBorder="1" applyAlignment="1">
      <alignment horizontal="left" vertical="center" wrapText="1" indent="1"/>
    </xf>
    <xf numFmtId="0" fontId="81" fillId="0" borderId="128" xfId="0" applyFont="1" applyBorder="1" applyAlignment="1">
      <alignment horizontal="left" vertical="center" wrapText="1"/>
    </xf>
    <xf numFmtId="0" fontId="51" fillId="0" borderId="129" xfId="0" applyFont="1" applyBorder="1" applyAlignment="1">
      <alignment horizontal="left" vertical="top"/>
    </xf>
    <xf numFmtId="0" fontId="51" fillId="0" borderId="0" xfId="0" applyFont="1" applyBorder="1" applyAlignment="1">
      <alignment vertical="top"/>
    </xf>
    <xf numFmtId="0" fontId="111" fillId="0" borderId="129" xfId="0" applyNumberFormat="1" applyFont="1" applyBorder="1" applyAlignment="1">
      <alignment horizontal="left" vertical="center"/>
    </xf>
    <xf numFmtId="0" fontId="109" fillId="0" borderId="129" xfId="0" applyFont="1" applyBorder="1" applyAlignment="1">
      <alignment vertical="top"/>
    </xf>
    <xf numFmtId="0" fontId="109" fillId="0" borderId="129" xfId="0" applyFont="1" applyBorder="1" applyAlignment="1">
      <alignment horizontal="left" vertical="top"/>
    </xf>
    <xf numFmtId="0" fontId="51" fillId="0" borderId="126" xfId="0" applyFont="1" applyBorder="1" applyAlignment="1"/>
    <xf numFmtId="164" fontId="109" fillId="0" borderId="129" xfId="0" applyNumberFormat="1" applyFont="1" applyBorder="1" applyAlignment="1"/>
    <xf numFmtId="0" fontId="51" fillId="0" borderId="129" xfId="0" applyFont="1" applyBorder="1" applyAlignment="1"/>
    <xf numFmtId="0" fontId="58" fillId="0" borderId="127" xfId="0" applyFont="1" applyBorder="1" applyAlignment="1"/>
    <xf numFmtId="0" fontId="79" fillId="0" borderId="12" xfId="0" applyFont="1" applyBorder="1" applyAlignment="1">
      <alignment horizontal="left"/>
    </xf>
    <xf numFmtId="0" fontId="56" fillId="0" borderId="16" xfId="0" applyFont="1" applyBorder="1" applyAlignment="1">
      <alignment horizontal="left" vertical="center" indent="1"/>
    </xf>
    <xf numFmtId="0" fontId="55" fillId="0" borderId="16" xfId="0" applyFont="1" applyBorder="1" applyAlignment="1">
      <alignment horizontal="left" vertical="center"/>
    </xf>
    <xf numFmtId="0" fontId="64" fillId="0" borderId="10" xfId="0" applyFont="1" applyBorder="1" applyAlignment="1">
      <alignment horizontal="left" vertical="center"/>
    </xf>
    <xf numFmtId="49" fontId="79" fillId="0" borderId="12" xfId="0" applyNumberFormat="1" applyFont="1" applyFill="1" applyBorder="1" applyAlignment="1">
      <alignment horizontal="left" vertical="center"/>
    </xf>
    <xf numFmtId="49" fontId="51" fillId="0" borderId="16" xfId="0" applyNumberFormat="1" applyFont="1" applyFill="1" applyBorder="1" applyAlignment="1">
      <alignment horizontal="left" vertical="center"/>
    </xf>
    <xf numFmtId="0" fontId="51" fillId="0" borderId="16" xfId="0" applyFont="1" applyFill="1" applyBorder="1" applyAlignment="1" applyProtection="1">
      <alignment horizontal="left" vertical="center"/>
    </xf>
    <xf numFmtId="0" fontId="58" fillId="0" borderId="155" xfId="0" applyFont="1" applyFill="1" applyBorder="1" applyAlignment="1" applyProtection="1">
      <alignment horizontal="left" vertical="center"/>
      <protection locked="0"/>
    </xf>
    <xf numFmtId="49" fontId="79" fillId="0" borderId="17" xfId="0" applyNumberFormat="1" applyFont="1" applyFill="1" applyBorder="1" applyAlignment="1">
      <alignment horizontal="left" vertical="center"/>
    </xf>
    <xf numFmtId="49" fontId="51" fillId="0" borderId="0" xfId="0" applyNumberFormat="1" applyFont="1" applyFill="1" applyBorder="1" applyAlignment="1">
      <alignment horizontal="left" vertical="center"/>
    </xf>
    <xf numFmtId="0" fontId="51" fillId="0" borderId="0" xfId="0" applyFont="1" applyFill="1" applyBorder="1" applyAlignment="1">
      <alignment horizontal="left" vertical="center"/>
    </xf>
    <xf numFmtId="0" fontId="58" fillId="0" borderId="63" xfId="0" applyFont="1" applyFill="1" applyBorder="1" applyAlignment="1">
      <alignment horizontal="left" vertical="center"/>
    </xf>
    <xf numFmtId="0" fontId="51" fillId="0" borderId="55" xfId="0" applyFont="1" applyFill="1" applyBorder="1" applyAlignment="1">
      <alignment horizontal="left" vertical="center"/>
    </xf>
    <xf numFmtId="0" fontId="51" fillId="0" borderId="24" xfId="0" applyFont="1" applyFill="1" applyBorder="1" applyAlignment="1">
      <alignment horizontal="left" vertical="center"/>
    </xf>
    <xf numFmtId="0" fontId="51" fillId="0" borderId="24" xfId="0" applyFont="1" applyFill="1" applyBorder="1" applyAlignment="1">
      <alignment horizontal="left" vertical="center" indent="2"/>
    </xf>
    <xf numFmtId="0" fontId="60" fillId="0" borderId="64" xfId="0" applyFont="1" applyFill="1" applyBorder="1" applyAlignment="1">
      <alignment horizontal="left" vertical="center"/>
    </xf>
    <xf numFmtId="0" fontId="50" fillId="0" borderId="126" xfId="0" applyFont="1" applyFill="1" applyBorder="1" applyAlignment="1"/>
    <xf numFmtId="0" fontId="50" fillId="0" borderId="129" xfId="0" applyFont="1" applyFill="1" applyBorder="1" applyAlignment="1">
      <alignment horizontal="left" vertical="top"/>
    </xf>
    <xf numFmtId="0" fontId="50" fillId="0" borderId="127" xfId="0" applyFont="1" applyFill="1" applyBorder="1" applyAlignment="1">
      <alignment horizontal="left"/>
    </xf>
    <xf numFmtId="0" fontId="50" fillId="0" borderId="0" xfId="0" applyFont="1" applyAlignment="1"/>
    <xf numFmtId="0" fontId="51" fillId="0" borderId="0" xfId="0" applyFont="1" applyAlignment="1">
      <alignment horizontal="left"/>
    </xf>
    <xf numFmtId="0" fontId="50" fillId="0" borderId="127" xfId="0" applyFont="1" applyFill="1" applyBorder="1" applyAlignment="1">
      <alignment horizontal="center" vertical="center"/>
    </xf>
    <xf numFmtId="0" fontId="112" fillId="0" borderId="21" xfId="0" applyFont="1" applyBorder="1" applyAlignment="1">
      <alignment horizontal="left" vertical="top" wrapText="1"/>
    </xf>
    <xf numFmtId="0" fontId="53" fillId="0" borderId="0" xfId="3" applyNumberFormat="1" applyFont="1" applyAlignment="1" applyProtection="1">
      <alignment horizontal="centerContinuous"/>
    </xf>
    <xf numFmtId="0" fontId="53" fillId="0" borderId="0" xfId="3" applyNumberFormat="1" applyFont="1" applyBorder="1" applyAlignment="1" applyProtection="1">
      <alignment horizontal="center"/>
    </xf>
    <xf numFmtId="0" fontId="61" fillId="0" borderId="0" xfId="3" applyNumberFormat="1" applyFont="1" applyAlignment="1" applyProtection="1">
      <alignment horizontal="centerContinuous"/>
    </xf>
    <xf numFmtId="0" fontId="60" fillId="0" borderId="0" xfId="3" applyNumberFormat="1" applyFont="1" applyAlignment="1" applyProtection="1">
      <alignment horizontal="right" vertical="center" textRotation="180"/>
    </xf>
    <xf numFmtId="0" fontId="60" fillId="0" borderId="0" xfId="3" applyNumberFormat="1" applyFont="1" applyAlignment="1" applyProtection="1">
      <alignment vertical="center" textRotation="180"/>
    </xf>
    <xf numFmtId="0" fontId="53" fillId="0" borderId="0" xfId="3" applyNumberFormat="1" applyFont="1" applyProtection="1"/>
    <xf numFmtId="0" fontId="53" fillId="0" borderId="9" xfId="3" applyNumberFormat="1" applyFont="1" applyBorder="1" applyProtection="1"/>
    <xf numFmtId="0" fontId="53" fillId="0" borderId="9" xfId="3" applyNumberFormat="1" applyFont="1" applyBorder="1" applyAlignment="1" applyProtection="1">
      <alignment horizontal="center"/>
    </xf>
    <xf numFmtId="0" fontId="58" fillId="0" borderId="0" xfId="3" applyNumberFormat="1" applyFont="1" applyProtection="1"/>
    <xf numFmtId="0" fontId="51" fillId="0" borderId="144" xfId="3" quotePrefix="1" applyNumberFormat="1" applyFont="1" applyBorder="1" applyAlignment="1" applyProtection="1">
      <alignment horizontal="left"/>
    </xf>
    <xf numFmtId="0" fontId="58" fillId="0" borderId="145" xfId="3" applyNumberFormat="1" applyFont="1" applyBorder="1" applyAlignment="1" applyProtection="1">
      <alignment horizontal="center"/>
    </xf>
    <xf numFmtId="0" fontId="58" fillId="0" borderId="145" xfId="3" applyNumberFormat="1" applyFont="1" applyBorder="1" applyProtection="1"/>
    <xf numFmtId="0" fontId="51" fillId="0" borderId="144" xfId="3" applyNumberFormat="1" applyFont="1" applyBorder="1" applyAlignment="1" applyProtection="1"/>
    <xf numFmtId="0" fontId="58" fillId="0" borderId="146" xfId="3" applyNumberFormat="1" applyFont="1" applyBorder="1" applyAlignment="1" applyProtection="1">
      <alignment horizontal="centerContinuous"/>
    </xf>
    <xf numFmtId="0" fontId="51" fillId="0" borderId="144" xfId="3" applyNumberFormat="1" applyFont="1" applyBorder="1" applyAlignment="1" applyProtection="1">
      <alignment horizontal="left"/>
    </xf>
    <xf numFmtId="0" fontId="58" fillId="0" borderId="146" xfId="3" applyNumberFormat="1" applyFont="1" applyBorder="1" applyProtection="1"/>
    <xf numFmtId="0" fontId="58" fillId="0" borderId="145" xfId="3" quotePrefix="1" applyNumberFormat="1" applyFont="1" applyBorder="1" applyAlignment="1" applyProtection="1">
      <alignment horizontal="left"/>
    </xf>
    <xf numFmtId="0" fontId="51" fillId="0" borderId="5" xfId="3" quotePrefix="1" applyNumberFormat="1" applyFont="1" applyBorder="1" applyAlignment="1" applyProtection="1">
      <alignment horizontal="left"/>
    </xf>
    <xf numFmtId="0" fontId="58" fillId="0" borderId="0" xfId="3" applyNumberFormat="1" applyFont="1" applyBorder="1" applyProtection="1"/>
    <xf numFmtId="0" fontId="58" fillId="0" borderId="40" xfId="3" applyNumberFormat="1" applyFont="1" applyBorder="1" applyProtection="1"/>
    <xf numFmtId="0" fontId="51" fillId="0" borderId="5" xfId="3" applyNumberFormat="1" applyFont="1" applyBorder="1" applyProtection="1"/>
    <xf numFmtId="0" fontId="61" fillId="0" borderId="0" xfId="3" applyNumberFormat="1" applyFont="1" applyBorder="1" applyProtection="1"/>
    <xf numFmtId="0" fontId="51" fillId="0" borderId="144" xfId="3" applyNumberFormat="1" applyFont="1" applyBorder="1" applyProtection="1"/>
    <xf numFmtId="0" fontId="53" fillId="0" borderId="0" xfId="3" applyNumberFormat="1" applyFont="1" applyBorder="1" applyProtection="1"/>
    <xf numFmtId="0" fontId="50" fillId="0" borderId="0" xfId="3" applyNumberFormat="1" applyFont="1" applyAlignment="1" applyProtection="1">
      <alignment horizontal="left"/>
    </xf>
    <xf numFmtId="0" fontId="61" fillId="0" borderId="0" xfId="3" applyNumberFormat="1" applyFont="1" applyAlignment="1" applyProtection="1">
      <alignment horizontal="left"/>
    </xf>
    <xf numFmtId="0" fontId="53" fillId="0" borderId="1" xfId="3" applyNumberFormat="1" applyFont="1" applyBorder="1" applyAlignment="1" applyProtection="1">
      <alignment horizontal="center" vertical="center"/>
      <protection locked="0"/>
    </xf>
    <xf numFmtId="0" fontId="51" fillId="0" borderId="0" xfId="3" applyNumberFormat="1" applyFont="1" applyBorder="1" applyAlignment="1" applyProtection="1">
      <alignment vertical="center"/>
    </xf>
    <xf numFmtId="0" fontId="58" fillId="0" borderId="0" xfId="3" applyNumberFormat="1" applyFont="1" applyBorder="1" applyAlignment="1" applyProtection="1">
      <alignment horizontal="center"/>
    </xf>
    <xf numFmtId="0" fontId="67" fillId="0" borderId="0" xfId="3" applyNumberFormat="1" applyFont="1" applyAlignment="1" applyProtection="1">
      <alignment vertical="center"/>
    </xf>
    <xf numFmtId="0" fontId="60" fillId="0" borderId="0" xfId="3" applyNumberFormat="1" applyFont="1" applyBorder="1" applyProtection="1"/>
    <xf numFmtId="0" fontId="51" fillId="0" borderId="0" xfId="3" applyNumberFormat="1" applyFont="1" applyAlignment="1" applyProtection="1">
      <alignment vertical="center"/>
    </xf>
    <xf numFmtId="0" fontId="60" fillId="0" borderId="0" xfId="3" applyNumberFormat="1" applyFont="1" applyProtection="1"/>
    <xf numFmtId="0" fontId="61" fillId="0" borderId="0" xfId="3" applyNumberFormat="1" applyFont="1" applyProtection="1"/>
    <xf numFmtId="0" fontId="51" fillId="0" borderId="0" xfId="3" applyNumberFormat="1" applyFont="1" applyBorder="1" applyProtection="1"/>
    <xf numFmtId="0" fontId="53" fillId="0" borderId="77" xfId="3" applyNumberFormat="1" applyFont="1" applyBorder="1" applyAlignment="1" applyProtection="1">
      <alignment horizontal="center"/>
    </xf>
    <xf numFmtId="0" fontId="51" fillId="0" borderId="0" xfId="3" applyNumberFormat="1" applyFont="1" applyProtection="1"/>
    <xf numFmtId="0" fontId="58" fillId="0" borderId="0" xfId="3" quotePrefix="1" applyNumberFormat="1" applyFont="1" applyAlignment="1" applyProtection="1">
      <alignment horizontal="left"/>
    </xf>
    <xf numFmtId="0" fontId="50" fillId="0" borderId="0" xfId="3" applyNumberFormat="1" applyFont="1" applyProtection="1"/>
    <xf numFmtId="0" fontId="51" fillId="0" borderId="0" xfId="3" applyFont="1"/>
    <xf numFmtId="0" fontId="50" fillId="0" borderId="0" xfId="3" applyFont="1" applyAlignment="1">
      <alignment horizontal="center" vertical="center"/>
    </xf>
    <xf numFmtId="0" fontId="53" fillId="0" borderId="0" xfId="3" applyFont="1" applyAlignment="1">
      <alignment horizontal="center" vertical="center"/>
    </xf>
    <xf numFmtId="164" fontId="58" fillId="0" borderId="0" xfId="3" applyNumberFormat="1" applyFont="1"/>
    <xf numFmtId="0" fontId="60" fillId="0" borderId="0" xfId="3" applyFont="1"/>
    <xf numFmtId="164" fontId="60" fillId="0" borderId="0" xfId="3" applyNumberFormat="1" applyFont="1" applyAlignment="1">
      <alignment horizontal="right"/>
    </xf>
    <xf numFmtId="49" fontId="58" fillId="0" borderId="0" xfId="3" applyNumberFormat="1" applyFont="1"/>
    <xf numFmtId="0" fontId="58" fillId="0" borderId="0" xfId="3" applyFont="1"/>
    <xf numFmtId="0" fontId="64" fillId="0" borderId="0" xfId="3" applyFont="1"/>
    <xf numFmtId="164" fontId="64" fillId="0" borderId="0" xfId="3" applyNumberFormat="1" applyFont="1" applyAlignment="1">
      <alignment horizontal="right"/>
    </xf>
    <xf numFmtId="0" fontId="60" fillId="0" borderId="22" xfId="3" applyFont="1" applyBorder="1" applyAlignment="1" applyProtection="1">
      <alignment horizontal="center"/>
      <protection locked="0"/>
    </xf>
    <xf numFmtId="164" fontId="58" fillId="0" borderId="0" xfId="3" applyNumberFormat="1" applyFont="1" applyBorder="1" applyAlignment="1">
      <alignment horizontal="right"/>
    </xf>
    <xf numFmtId="49" fontId="64" fillId="0" borderId="0" xfId="3" applyNumberFormat="1" applyFont="1" applyAlignment="1"/>
    <xf numFmtId="0" fontId="58" fillId="0" borderId="0" xfId="3" applyFont="1" applyAlignment="1"/>
    <xf numFmtId="0" fontId="60" fillId="0" borderId="148" xfId="3" applyFont="1" applyBorder="1" applyAlignment="1" applyProtection="1">
      <alignment horizontal="center"/>
      <protection locked="0"/>
    </xf>
    <xf numFmtId="49" fontId="58" fillId="0" borderId="0" xfId="3" applyNumberFormat="1" applyFont="1" applyAlignment="1"/>
    <xf numFmtId="0" fontId="58" fillId="0" borderId="0" xfId="3" applyFont="1" applyAlignment="1">
      <alignment horizontal="center"/>
    </xf>
    <xf numFmtId="164" fontId="58" fillId="0" borderId="0" xfId="3" applyNumberFormat="1" applyFont="1" applyAlignment="1">
      <alignment horizontal="right"/>
    </xf>
    <xf numFmtId="49" fontId="60" fillId="0" borderId="0" xfId="3" applyNumberFormat="1" applyFont="1" applyAlignment="1"/>
    <xf numFmtId="49" fontId="58" fillId="0" borderId="0" xfId="3" applyNumberFormat="1" applyFont="1" applyFill="1" applyAlignment="1"/>
    <xf numFmtId="49" fontId="58" fillId="0" borderId="0" xfId="3" applyNumberFormat="1" applyFont="1" applyFill="1" applyBorder="1" applyAlignment="1"/>
    <xf numFmtId="49" fontId="113" fillId="0" borderId="0" xfId="15" applyNumberFormat="1" applyFont="1"/>
    <xf numFmtId="49" fontId="58" fillId="0" borderId="0" xfId="3" applyNumberFormat="1" applyFont="1" applyFill="1" applyBorder="1"/>
    <xf numFmtId="0" fontId="58" fillId="0" borderId="0" xfId="3" applyFont="1" applyBorder="1" applyAlignment="1">
      <alignment horizontal="center"/>
    </xf>
    <xf numFmtId="0" fontId="94" fillId="0" borderId="0" xfId="3" applyFont="1" applyAlignment="1">
      <alignment horizontal="center"/>
    </xf>
    <xf numFmtId="164" fontId="94" fillId="0" borderId="0" xfId="3" applyNumberFormat="1" applyFont="1" applyAlignment="1">
      <alignment horizontal="right"/>
    </xf>
    <xf numFmtId="0" fontId="64" fillId="0" borderId="22" xfId="3" applyFont="1" applyBorder="1" applyAlignment="1" applyProtection="1">
      <alignment horizontal="center"/>
      <protection locked="0"/>
    </xf>
    <xf numFmtId="0" fontId="94" fillId="0" borderId="0" xfId="3" applyFont="1" applyBorder="1" applyAlignment="1">
      <alignment horizontal="center"/>
    </xf>
    <xf numFmtId="0" fontId="58" fillId="0" borderId="0" xfId="16" applyFont="1" applyFill="1" applyBorder="1" applyAlignment="1">
      <alignment horizontal="left"/>
    </xf>
    <xf numFmtId="164" fontId="60" fillId="0" borderId="22" xfId="3" applyNumberFormat="1" applyFont="1" applyBorder="1" applyAlignment="1" applyProtection="1">
      <alignment horizontal="center" vertical="center"/>
      <protection locked="0"/>
    </xf>
    <xf numFmtId="49" fontId="52" fillId="0" borderId="0" xfId="2" applyNumberFormat="1" applyFont="1" applyAlignment="1" applyProtection="1">
      <alignment horizontal="left" indent="2"/>
    </xf>
    <xf numFmtId="49" fontId="58" fillId="0" borderId="0" xfId="3" applyNumberFormat="1" applyFont="1" applyFill="1"/>
    <xf numFmtId="49" fontId="60" fillId="0" borderId="0" xfId="3" applyNumberFormat="1" applyFont="1" applyFill="1" applyBorder="1"/>
    <xf numFmtId="49" fontId="60" fillId="0" borderId="0" xfId="3" applyNumberFormat="1" applyFont="1"/>
    <xf numFmtId="49" fontId="64" fillId="0" borderId="0" xfId="3" applyNumberFormat="1" applyFont="1"/>
    <xf numFmtId="0" fontId="58" fillId="0" borderId="0" xfId="3" applyFont="1" applyBorder="1" applyAlignment="1" applyProtection="1">
      <alignment horizontal="center"/>
    </xf>
    <xf numFmtId="49" fontId="64" fillId="0" borderId="0" xfId="3" applyNumberFormat="1" applyFont="1" applyFill="1" applyBorder="1"/>
    <xf numFmtId="49" fontId="114" fillId="0" borderId="0" xfId="3" applyNumberFormat="1" applyFont="1" applyFill="1" applyBorder="1"/>
    <xf numFmtId="49" fontId="64" fillId="0" borderId="0" xfId="3" applyNumberFormat="1" applyFont="1" applyAlignment="1">
      <alignment vertical="top"/>
    </xf>
    <xf numFmtId="0" fontId="58" fillId="0" borderId="145" xfId="3" applyFont="1" applyBorder="1" applyAlignment="1" applyProtection="1">
      <alignment horizontal="center"/>
    </xf>
    <xf numFmtId="49" fontId="58" fillId="0" borderId="0" xfId="3" applyNumberFormat="1" applyFont="1" applyAlignment="1">
      <alignment vertical="top"/>
    </xf>
    <xf numFmtId="0" fontId="60" fillId="0" borderId="9" xfId="3" applyFont="1" applyBorder="1" applyAlignment="1" applyProtection="1">
      <alignment horizontal="center"/>
      <protection locked="0"/>
    </xf>
    <xf numFmtId="0" fontId="58" fillId="0" borderId="0" xfId="3" applyFont="1" applyBorder="1" applyProtection="1"/>
    <xf numFmtId="0" fontId="53" fillId="0" borderId="0" xfId="3" applyFont="1" applyAlignment="1" applyProtection="1">
      <alignment horizontal="center"/>
    </xf>
    <xf numFmtId="42" fontId="53" fillId="0" borderId="0" xfId="3" applyNumberFormat="1" applyFont="1" applyProtection="1"/>
    <xf numFmtId="0" fontId="61" fillId="0" borderId="0" xfId="3" applyFont="1" applyProtection="1"/>
    <xf numFmtId="0" fontId="53" fillId="0" borderId="0" xfId="13" applyFont="1" applyBorder="1" applyProtection="1"/>
    <xf numFmtId="0" fontId="53" fillId="0" borderId="0" xfId="13" applyFont="1" applyBorder="1" applyAlignment="1" applyProtection="1">
      <alignment horizontal="center"/>
    </xf>
    <xf numFmtId="42" fontId="53" fillId="2" borderId="9" xfId="3" applyNumberFormat="1" applyFont="1" applyFill="1" applyBorder="1" applyProtection="1"/>
    <xf numFmtId="41" fontId="53" fillId="2" borderId="9" xfId="3" applyNumberFormat="1" applyFont="1" applyFill="1" applyBorder="1" applyProtection="1"/>
    <xf numFmtId="0" fontId="61" fillId="0" borderId="0" xfId="3" applyFont="1" applyAlignment="1" applyProtection="1">
      <alignment horizontal="left" indent="2"/>
    </xf>
    <xf numFmtId="42" fontId="53" fillId="2" borderId="47" xfId="3" applyNumberFormat="1" applyFont="1" applyFill="1" applyBorder="1" applyProtection="1"/>
    <xf numFmtId="0" fontId="71" fillId="0" borderId="0" xfId="3" applyFont="1" applyProtection="1"/>
    <xf numFmtId="42" fontId="53" fillId="0" borderId="69" xfId="3" applyNumberFormat="1" applyFont="1" applyBorder="1" applyProtection="1">
      <protection locked="0"/>
    </xf>
    <xf numFmtId="42" fontId="53" fillId="0" borderId="0" xfId="3" applyNumberFormat="1" applyFont="1" applyFill="1" applyProtection="1"/>
    <xf numFmtId="42" fontId="53" fillId="0" borderId="9" xfId="3" applyNumberFormat="1" applyFont="1" applyBorder="1" applyProtection="1">
      <protection locked="0"/>
    </xf>
    <xf numFmtId="42" fontId="53" fillId="0" borderId="68" xfId="3" applyNumberFormat="1" applyFont="1" applyBorder="1" applyProtection="1">
      <protection locked="0"/>
    </xf>
    <xf numFmtId="0" fontId="53" fillId="0" borderId="0" xfId="3" applyFont="1" applyAlignment="1" applyProtection="1">
      <alignment horizontal="right"/>
    </xf>
    <xf numFmtId="42" fontId="53" fillId="2" borderId="129" xfId="3" applyNumberFormat="1" applyFont="1" applyFill="1" applyBorder="1" applyProtection="1"/>
    <xf numFmtId="0" fontId="61" fillId="0" borderId="0" xfId="3" applyFont="1" applyAlignment="1" applyProtection="1">
      <alignment horizontal="center" vertical="center"/>
    </xf>
    <xf numFmtId="165" fontId="61" fillId="0" borderId="0" xfId="3" applyNumberFormat="1" applyFont="1" applyAlignment="1" applyProtection="1">
      <alignment vertical="center"/>
    </xf>
    <xf numFmtId="0" fontId="50" fillId="0" borderId="0" xfId="3" applyFont="1" applyProtection="1"/>
    <xf numFmtId="0" fontId="50" fillId="0" borderId="0" xfId="3" applyFont="1" applyFill="1" applyProtection="1"/>
    <xf numFmtId="0" fontId="53" fillId="0" borderId="0" xfId="3" applyFont="1" applyFill="1" applyProtection="1"/>
    <xf numFmtId="169" fontId="51" fillId="0" borderId="0" xfId="3" applyNumberFormat="1" applyFont="1" applyFill="1" applyProtection="1"/>
    <xf numFmtId="0" fontId="51" fillId="0" borderId="0" xfId="3" applyFont="1" applyFill="1" applyProtection="1"/>
    <xf numFmtId="0" fontId="53" fillId="0" borderId="9" xfId="3" applyFont="1" applyFill="1" applyBorder="1" applyAlignment="1" applyProtection="1">
      <alignment horizontal="center" vertical="center"/>
      <protection locked="0"/>
    </xf>
    <xf numFmtId="0" fontId="51" fillId="0" borderId="0" xfId="3" applyFont="1" applyProtection="1"/>
    <xf numFmtId="0" fontId="51" fillId="0" borderId="147" xfId="3" applyFont="1" applyBorder="1" applyProtection="1"/>
    <xf numFmtId="0" fontId="51" fillId="0" borderId="148" xfId="3" applyFont="1" applyBorder="1" applyProtection="1">
      <protection locked="0"/>
    </xf>
    <xf numFmtId="0" fontId="51" fillId="0" borderId="147" xfId="3" applyFont="1" applyBorder="1" applyAlignment="1" applyProtection="1">
      <alignment horizontal="center"/>
      <protection locked="0"/>
    </xf>
    <xf numFmtId="0" fontId="61" fillId="0" borderId="0" xfId="3" applyFont="1" applyAlignment="1" applyProtection="1">
      <alignment horizontal="center"/>
    </xf>
    <xf numFmtId="0" fontId="50" fillId="0" borderId="0" xfId="3" applyFont="1" applyBorder="1" applyProtection="1"/>
    <xf numFmtId="5" fontId="51" fillId="0" borderId="78" xfId="3" applyNumberFormat="1" applyFont="1" applyBorder="1" applyAlignment="1" applyProtection="1">
      <protection locked="0"/>
    </xf>
    <xf numFmtId="5" fontId="51" fillId="0" borderId="76" xfId="3" applyNumberFormat="1" applyFont="1" applyBorder="1" applyAlignment="1" applyProtection="1">
      <protection locked="0"/>
    </xf>
    <xf numFmtId="5" fontId="61" fillId="0" borderId="0" xfId="3" applyNumberFormat="1" applyFont="1" applyAlignment="1" applyProtection="1"/>
    <xf numFmtId="0" fontId="61" fillId="0" borderId="0" xfId="3" applyFont="1" applyAlignment="1" applyProtection="1"/>
    <xf numFmtId="5" fontId="51" fillId="0" borderId="78" xfId="3" applyNumberFormat="1" applyFont="1" applyBorder="1" applyAlignment="1" applyProtection="1">
      <alignment horizontal="center"/>
      <protection locked="0"/>
    </xf>
    <xf numFmtId="5" fontId="51" fillId="0" borderId="76" xfId="3" applyNumberFormat="1" applyFont="1" applyBorder="1" applyAlignment="1" applyProtection="1">
      <alignment horizontal="center"/>
      <protection locked="0"/>
    </xf>
    <xf numFmtId="0" fontId="61" fillId="0" borderId="0" xfId="3" applyFont="1" applyBorder="1" applyProtection="1"/>
    <xf numFmtId="0" fontId="58" fillId="0" borderId="0" xfId="3" applyFont="1" applyAlignment="1" applyProtection="1">
      <alignment vertical="top"/>
    </xf>
    <xf numFmtId="0" fontId="58" fillId="0" borderId="78" xfId="3" applyFont="1" applyBorder="1" applyAlignment="1" applyProtection="1">
      <alignment vertical="top"/>
    </xf>
    <xf numFmtId="0" fontId="53" fillId="0" borderId="78" xfId="3" applyFont="1" applyBorder="1" applyProtection="1"/>
    <xf numFmtId="0" fontId="58" fillId="0" borderId="0" xfId="3" applyFont="1" applyBorder="1" applyAlignment="1" applyProtection="1">
      <alignment vertical="top"/>
    </xf>
    <xf numFmtId="0" fontId="115" fillId="0" borderId="0" xfId="3" applyFont="1" applyAlignment="1" applyProtection="1">
      <alignment vertical="top"/>
    </xf>
    <xf numFmtId="0" fontId="58" fillId="0" borderId="0" xfId="3" applyFont="1" applyProtection="1"/>
    <xf numFmtId="0" fontId="115" fillId="0" borderId="0" xfId="3" applyFont="1" applyAlignment="1" applyProtection="1">
      <alignment horizontal="right" vertical="top"/>
    </xf>
    <xf numFmtId="0" fontId="68" fillId="0" borderId="0" xfId="3" applyFont="1" applyAlignment="1" applyProtection="1">
      <alignment horizontal="center" vertical="center"/>
    </xf>
    <xf numFmtId="0" fontId="53" fillId="0" borderId="45" xfId="3" applyFont="1" applyBorder="1" applyProtection="1"/>
    <xf numFmtId="169" fontId="60" fillId="0" borderId="45" xfId="3" applyNumberFormat="1" applyFont="1" applyBorder="1" applyAlignment="1" applyProtection="1">
      <alignment horizontal="center"/>
    </xf>
    <xf numFmtId="1" fontId="60" fillId="0" borderId="146" xfId="3" applyNumberFormat="1" applyFont="1" applyBorder="1" applyAlignment="1" applyProtection="1">
      <alignment horizontal="center"/>
    </xf>
    <xf numFmtId="0" fontId="60" fillId="0" borderId="145" xfId="3" applyFont="1" applyBorder="1" applyAlignment="1" applyProtection="1">
      <alignment horizontal="centerContinuous"/>
    </xf>
    <xf numFmtId="0" fontId="60" fillId="0" borderId="146" xfId="3" applyFont="1" applyBorder="1" applyAlignment="1" applyProtection="1">
      <alignment horizontal="centerContinuous"/>
    </xf>
    <xf numFmtId="0" fontId="60" fillId="0" borderId="73" xfId="3" applyFont="1" applyBorder="1" applyAlignment="1" applyProtection="1">
      <alignment horizontal="centerContinuous"/>
    </xf>
    <xf numFmtId="0" fontId="60" fillId="0" borderId="45" xfId="3" applyFont="1" applyBorder="1" applyAlignment="1" applyProtection="1">
      <alignment horizontal="center"/>
    </xf>
    <xf numFmtId="0" fontId="60" fillId="5" borderId="45" xfId="3" applyFont="1" applyFill="1" applyBorder="1" applyAlignment="1" applyProtection="1">
      <alignment horizontal="center"/>
    </xf>
    <xf numFmtId="0" fontId="60" fillId="5" borderId="146" xfId="3" applyFont="1" applyFill="1" applyBorder="1" applyAlignment="1" applyProtection="1">
      <alignment horizontal="center"/>
    </xf>
    <xf numFmtId="0" fontId="60" fillId="0" borderId="5" xfId="3" applyFont="1" applyBorder="1" applyAlignment="1" applyProtection="1">
      <alignment horizontal="left"/>
    </xf>
    <xf numFmtId="169" fontId="60" fillId="0" borderId="44" xfId="3" applyNumberFormat="1" applyFont="1" applyBorder="1" applyAlignment="1" applyProtection="1">
      <alignment horizontal="center"/>
    </xf>
    <xf numFmtId="1" fontId="60" fillId="0" borderId="40" xfId="3" applyNumberFormat="1" applyFont="1" applyBorder="1" applyAlignment="1" applyProtection="1">
      <alignment horizontal="center"/>
    </xf>
    <xf numFmtId="0" fontId="60" fillId="0" borderId="0" xfId="3" applyFont="1" applyBorder="1" applyAlignment="1" applyProtection="1">
      <alignment horizontal="centerContinuous"/>
    </xf>
    <xf numFmtId="0" fontId="60" fillId="0" borderId="40" xfId="3" applyFont="1" applyBorder="1" applyAlignment="1" applyProtection="1">
      <alignment horizontal="centerContinuous"/>
    </xf>
    <xf numFmtId="0" fontId="60" fillId="21" borderId="72" xfId="3" applyFont="1" applyFill="1" applyBorder="1" applyAlignment="1" applyProtection="1">
      <alignment horizontal="center"/>
    </xf>
    <xf numFmtId="0" fontId="60" fillId="22" borderId="72" xfId="3" applyFont="1" applyFill="1" applyBorder="1" applyAlignment="1" applyProtection="1">
      <alignment horizontal="center"/>
    </xf>
    <xf numFmtId="0" fontId="60" fillId="0" borderId="72" xfId="3" applyFont="1" applyBorder="1" applyAlignment="1" applyProtection="1">
      <alignment horizontal="center"/>
    </xf>
    <xf numFmtId="0" fontId="60" fillId="5" borderId="72" xfId="3" applyFont="1" applyFill="1" applyBorder="1" applyAlignment="1" applyProtection="1">
      <alignment horizontal="center"/>
    </xf>
    <xf numFmtId="0" fontId="60" fillId="5" borderId="40" xfId="3" applyFont="1" applyFill="1" applyBorder="1" applyAlignment="1" applyProtection="1">
      <alignment horizontal="center"/>
    </xf>
    <xf numFmtId="0" fontId="60" fillId="0" borderId="44" xfId="3" applyFont="1" applyBorder="1" applyAlignment="1" applyProtection="1">
      <alignment horizontal="center"/>
    </xf>
    <xf numFmtId="0" fontId="60" fillId="0" borderId="40" xfId="3" applyFont="1" applyBorder="1" applyAlignment="1" applyProtection="1">
      <alignment horizontal="center"/>
    </xf>
    <xf numFmtId="0" fontId="60" fillId="0" borderId="5" xfId="3" applyFont="1" applyBorder="1" applyAlignment="1" applyProtection="1">
      <alignment horizontal="center"/>
    </xf>
    <xf numFmtId="0" fontId="60" fillId="0" borderId="71" xfId="3" applyFont="1" applyBorder="1" applyAlignment="1" applyProtection="1"/>
    <xf numFmtId="0" fontId="60" fillId="5" borderId="72" xfId="3" quotePrefix="1" applyFont="1" applyFill="1" applyBorder="1" applyAlignment="1" applyProtection="1">
      <alignment horizontal="center"/>
    </xf>
    <xf numFmtId="169" fontId="60" fillId="0" borderId="8" xfId="3" applyNumberFormat="1" applyFont="1" applyBorder="1" applyAlignment="1" applyProtection="1">
      <alignment horizontal="center"/>
    </xf>
    <xf numFmtId="1" fontId="60" fillId="0" borderId="59" xfId="3" applyNumberFormat="1" applyFont="1" applyBorder="1" applyAlignment="1" applyProtection="1">
      <alignment horizontal="center"/>
    </xf>
    <xf numFmtId="0" fontId="60" fillId="0" borderId="8" xfId="3" applyFont="1" applyBorder="1" applyAlignment="1" applyProtection="1">
      <alignment horizontal="center"/>
    </xf>
    <xf numFmtId="0" fontId="60" fillId="0" borderId="59" xfId="3" applyFont="1" applyBorder="1" applyAlignment="1" applyProtection="1">
      <alignment horizontal="center"/>
    </xf>
    <xf numFmtId="0" fontId="60" fillId="0" borderId="50" xfId="3" applyFont="1" applyBorder="1" applyAlignment="1" applyProtection="1">
      <alignment horizontal="center"/>
    </xf>
    <xf numFmtId="0" fontId="60" fillId="21" borderId="70" xfId="3" applyFont="1" applyFill="1" applyBorder="1" applyAlignment="1" applyProtection="1">
      <alignment horizontal="center"/>
    </xf>
    <xf numFmtId="0" fontId="60" fillId="5" borderId="70" xfId="3" applyFont="1" applyFill="1" applyBorder="1" applyAlignment="1" applyProtection="1">
      <alignment horizontal="center"/>
    </xf>
    <xf numFmtId="0" fontId="60" fillId="22" borderId="70" xfId="3" applyFont="1" applyFill="1" applyBorder="1" applyAlignment="1" applyProtection="1">
      <alignment horizontal="center"/>
    </xf>
    <xf numFmtId="0" fontId="60" fillId="0" borderId="70" xfId="3" applyFont="1" applyBorder="1" applyAlignment="1" applyProtection="1">
      <alignment horizontal="center"/>
    </xf>
    <xf numFmtId="0" fontId="60" fillId="5" borderId="59" xfId="3" applyFont="1" applyFill="1" applyBorder="1" applyAlignment="1" applyProtection="1">
      <alignment horizontal="center"/>
    </xf>
    <xf numFmtId="3" fontId="58" fillId="0" borderId="22" xfId="3" applyNumberFormat="1" applyFont="1" applyBorder="1" applyAlignment="1" applyProtection="1">
      <alignment horizontal="left" vertical="center" wrapText="1"/>
      <protection locked="0"/>
    </xf>
    <xf numFmtId="169" fontId="58" fillId="0" borderId="8" xfId="3" applyNumberFormat="1" applyFont="1" applyBorder="1" applyAlignment="1" applyProtection="1">
      <alignment horizontal="center"/>
      <protection locked="0"/>
    </xf>
    <xf numFmtId="1" fontId="58" fillId="0" borderId="8" xfId="3" applyNumberFormat="1" applyFont="1" applyBorder="1" applyAlignment="1" applyProtection="1">
      <alignment horizontal="center"/>
      <protection locked="0"/>
    </xf>
    <xf numFmtId="3" fontId="58" fillId="0" borderId="8" xfId="3" applyNumberFormat="1" applyFont="1" applyBorder="1" applyAlignment="1" applyProtection="1">
      <alignment horizontal="center"/>
      <protection locked="0"/>
    </xf>
    <xf numFmtId="169" fontId="58" fillId="0" borderId="22" xfId="3" applyNumberFormat="1" applyFont="1" applyBorder="1" applyAlignment="1" applyProtection="1">
      <alignment horizontal="center"/>
      <protection locked="0"/>
    </xf>
    <xf numFmtId="1" fontId="58" fillId="0" borderId="22" xfId="3" applyNumberFormat="1" applyFont="1" applyBorder="1" applyAlignment="1" applyProtection="1">
      <alignment horizontal="center"/>
      <protection locked="0"/>
    </xf>
    <xf numFmtId="3" fontId="58" fillId="0" borderId="22" xfId="3" applyNumberFormat="1" applyFont="1" applyBorder="1" applyAlignment="1" applyProtection="1">
      <alignment horizontal="center"/>
      <protection locked="0"/>
    </xf>
    <xf numFmtId="0" fontId="53" fillId="0" borderId="0" xfId="3" applyFont="1" applyAlignment="1" applyProtection="1">
      <alignment textRotation="180" wrapText="1"/>
    </xf>
    <xf numFmtId="3" fontId="58" fillId="0" borderId="0" xfId="3" applyNumberFormat="1" applyFont="1" applyBorder="1" applyAlignment="1" applyProtection="1">
      <alignment horizontal="left" vertical="center" wrapText="1"/>
      <protection locked="0"/>
    </xf>
    <xf numFmtId="169" fontId="58" fillId="0" borderId="0" xfId="3" applyNumberFormat="1" applyFont="1" applyBorder="1" applyAlignment="1" applyProtection="1">
      <alignment horizontal="center"/>
      <protection locked="0"/>
    </xf>
    <xf numFmtId="1" fontId="58" fillId="0" borderId="0" xfId="3" applyNumberFormat="1" applyFont="1" applyBorder="1" applyAlignment="1" applyProtection="1">
      <alignment horizontal="center"/>
      <protection locked="0"/>
    </xf>
    <xf numFmtId="3" fontId="58" fillId="0" borderId="0" xfId="3" applyNumberFormat="1" applyFont="1" applyBorder="1" applyAlignment="1" applyProtection="1">
      <alignment horizontal="center"/>
      <protection locked="0"/>
    </xf>
    <xf numFmtId="169" fontId="58" fillId="0" borderId="0" xfId="3" applyNumberFormat="1" applyFont="1" applyBorder="1" applyProtection="1"/>
    <xf numFmtId="1" fontId="58" fillId="0" borderId="0" xfId="3" applyNumberFormat="1" applyFont="1" applyBorder="1" applyProtection="1"/>
    <xf numFmtId="0" fontId="50" fillId="21" borderId="0" xfId="3" applyFont="1" applyFill="1" applyProtection="1"/>
    <xf numFmtId="169" fontId="53" fillId="21" borderId="0" xfId="3" applyNumberFormat="1" applyFont="1" applyFill="1" applyProtection="1"/>
    <xf numFmtId="1" fontId="53" fillId="21" borderId="0" xfId="3" applyNumberFormat="1" applyFont="1" applyFill="1" applyProtection="1"/>
    <xf numFmtId="0" fontId="53" fillId="21" borderId="0" xfId="3" applyFont="1" applyFill="1" applyProtection="1"/>
    <xf numFmtId="169" fontId="53" fillId="0" borderId="0" xfId="3" applyNumberFormat="1" applyFont="1" applyFill="1" applyProtection="1"/>
    <xf numFmtId="1" fontId="53" fillId="0" borderId="0" xfId="3" applyNumberFormat="1" applyFont="1" applyFill="1" applyProtection="1"/>
    <xf numFmtId="169" fontId="53" fillId="0" borderId="0" xfId="3" applyNumberFormat="1" applyFont="1" applyProtection="1"/>
    <xf numFmtId="1" fontId="53" fillId="0" borderId="0" xfId="3" applyNumberFormat="1" applyFont="1" applyProtection="1"/>
    <xf numFmtId="0" fontId="50" fillId="0" borderId="78" xfId="3" applyFont="1" applyBorder="1" applyProtection="1"/>
    <xf numFmtId="169" fontId="53" fillId="0" borderId="78" xfId="3" applyNumberFormat="1" applyFont="1" applyBorder="1" applyProtection="1"/>
    <xf numFmtId="1" fontId="53" fillId="0" borderId="78" xfId="3" applyNumberFormat="1" applyFont="1" applyBorder="1" applyProtection="1"/>
    <xf numFmtId="0" fontId="53" fillId="0" borderId="78" xfId="3" applyFont="1" applyBorder="1" applyAlignment="1" applyProtection="1">
      <alignment horizontal="center"/>
    </xf>
    <xf numFmtId="0" fontId="115" fillId="0" borderId="0" xfId="3" applyFont="1" applyAlignment="1" applyProtection="1">
      <alignment horizontal="left" wrapText="1"/>
    </xf>
    <xf numFmtId="0" fontId="115" fillId="0" borderId="0" xfId="3" applyFont="1" applyAlignment="1" applyProtection="1"/>
    <xf numFmtId="0" fontId="115" fillId="0" borderId="0" xfId="3" applyFont="1" applyAlignment="1" applyProtection="1">
      <alignment wrapText="1"/>
    </xf>
    <xf numFmtId="0" fontId="58" fillId="0" borderId="0" xfId="3" applyFont="1" applyAlignment="1" applyProtection="1">
      <alignment horizontal="left" wrapText="1"/>
    </xf>
    <xf numFmtId="0" fontId="58" fillId="0" borderId="0" xfId="3" applyFont="1" applyAlignment="1" applyProtection="1">
      <alignment horizontal="left"/>
    </xf>
    <xf numFmtId="169" fontId="58" fillId="0" borderId="0" xfId="3" applyNumberFormat="1" applyFont="1" applyProtection="1"/>
    <xf numFmtId="1" fontId="58" fillId="0" borderId="0" xfId="3" applyNumberFormat="1" applyFont="1" applyProtection="1"/>
    <xf numFmtId="0" fontId="58" fillId="0" borderId="0" xfId="3" applyFont="1" applyAlignment="1" applyProtection="1">
      <alignment horizontal="center"/>
    </xf>
    <xf numFmtId="0" fontId="115" fillId="0" borderId="0" xfId="3" applyFont="1" applyAlignment="1" applyProtection="1">
      <alignment vertical="center"/>
    </xf>
    <xf numFmtId="0" fontId="116" fillId="0" borderId="0" xfId="3" applyFont="1" applyFill="1" applyProtection="1"/>
    <xf numFmtId="0" fontId="61" fillId="0" borderId="0" xfId="3" applyFont="1" applyAlignment="1" applyProtection="1">
      <alignment vertical="center"/>
    </xf>
    <xf numFmtId="49" fontId="61" fillId="0" borderId="0" xfId="3" applyNumberFormat="1" applyFont="1" applyBorder="1" applyAlignment="1" applyProtection="1">
      <alignment horizontal="center" vertical="top"/>
    </xf>
    <xf numFmtId="165" fontId="50"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top"/>
    </xf>
    <xf numFmtId="0" fontId="50" fillId="0" borderId="0" xfId="3" applyFont="1" applyAlignment="1" applyProtection="1">
      <alignment horizontal="center" vertical="center"/>
    </xf>
    <xf numFmtId="0" fontId="61" fillId="0" borderId="145" xfId="3" applyFont="1" applyBorder="1" applyProtection="1"/>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61" fillId="0" borderId="0" xfId="3" applyFont="1" applyFill="1" applyBorder="1" applyAlignment="1" applyProtection="1">
      <alignment horizontal="centerContinuous"/>
    </xf>
    <xf numFmtId="0" fontId="53" fillId="0" borderId="0" xfId="3" applyFont="1" applyBorder="1" applyAlignment="1" applyProtection="1">
      <alignment horizontal="center"/>
    </xf>
    <xf numFmtId="0" fontId="60" fillId="0" borderId="0" xfId="3" applyFont="1" applyBorder="1" applyProtection="1"/>
    <xf numFmtId="0" fontId="61" fillId="0" borderId="0" xfId="3" applyFont="1" applyBorder="1" applyAlignment="1" applyProtection="1">
      <alignment horizontal="right"/>
    </xf>
    <xf numFmtId="178" fontId="61" fillId="0" borderId="9" xfId="3" applyNumberFormat="1" applyFont="1" applyBorder="1" applyAlignment="1" applyProtection="1">
      <alignment horizontal="left"/>
      <protection locked="0"/>
    </xf>
    <xf numFmtId="0" fontId="60" fillId="0" borderId="0" xfId="3" applyFont="1" applyProtection="1"/>
    <xf numFmtId="0" fontId="53" fillId="0" borderId="22" xfId="3" applyFont="1" applyBorder="1" applyAlignment="1" applyProtection="1">
      <alignment horizontal="center" vertical="center"/>
      <protection locked="0"/>
    </xf>
    <xf numFmtId="0" fontId="53" fillId="0" borderId="0" xfId="3" applyFont="1" applyBorder="1" applyAlignment="1" applyProtection="1">
      <alignment horizontal="left" indent="1"/>
    </xf>
    <xf numFmtId="0" fontId="60" fillId="0" borderId="0" xfId="3" applyFont="1" applyBorder="1" applyAlignment="1" applyProtection="1">
      <alignment horizontal="left" indent="1"/>
    </xf>
    <xf numFmtId="0" fontId="60" fillId="0" borderId="0" xfId="3" applyFont="1" applyBorder="1" applyAlignment="1" applyProtection="1">
      <alignment horizontal="left"/>
    </xf>
    <xf numFmtId="0" fontId="53" fillId="0" borderId="9" xfId="3" applyFont="1" applyBorder="1" applyProtection="1">
      <protection locked="0"/>
    </xf>
    <xf numFmtId="0" fontId="60" fillId="0" borderId="145" xfId="3" quotePrefix="1" applyFont="1" applyBorder="1" applyAlignment="1" applyProtection="1">
      <alignment horizontal="left"/>
    </xf>
    <xf numFmtId="0" fontId="51" fillId="0" borderId="145" xfId="3" applyFont="1" applyBorder="1" applyProtection="1"/>
    <xf numFmtId="0" fontId="51" fillId="0" borderId="145" xfId="3" applyFont="1" applyBorder="1" applyAlignment="1" applyProtection="1">
      <alignment horizontal="center"/>
    </xf>
    <xf numFmtId="0" fontId="51" fillId="0" borderId="0" xfId="3" applyFont="1" applyFill="1" applyBorder="1" applyProtection="1"/>
    <xf numFmtId="0" fontId="53" fillId="0" borderId="0" xfId="3" applyFont="1" applyFill="1" applyBorder="1" applyAlignment="1" applyProtection="1"/>
    <xf numFmtId="0" fontId="53" fillId="0" borderId="0" xfId="3" applyFont="1" applyAlignment="1" applyProtection="1">
      <alignment horizontal="left"/>
    </xf>
    <xf numFmtId="0" fontId="53" fillId="0" borderId="0" xfId="3" applyFont="1" applyAlignment="1" applyProtection="1"/>
    <xf numFmtId="8" fontId="53" fillId="0" borderId="0" xfId="3" applyNumberFormat="1" applyFont="1" applyAlignment="1" applyProtection="1">
      <alignment horizontal="left"/>
    </xf>
    <xf numFmtId="0" fontId="60" fillId="0" borderId="145" xfId="3" applyFont="1" applyBorder="1" applyProtection="1"/>
    <xf numFmtId="0" fontId="53" fillId="0" borderId="0" xfId="3" applyFont="1" applyBorder="1" applyAlignment="1" applyProtection="1">
      <alignment horizontal="left"/>
    </xf>
    <xf numFmtId="0" fontId="60" fillId="0" borderId="145" xfId="3" applyFont="1" applyBorder="1" applyAlignment="1" applyProtection="1">
      <alignment horizontal="left"/>
    </xf>
    <xf numFmtId="0" fontId="53" fillId="9" borderId="145" xfId="3" applyFont="1" applyFill="1" applyBorder="1" applyProtection="1"/>
    <xf numFmtId="0" fontId="53" fillId="9" borderId="145" xfId="3" applyFont="1" applyFill="1" applyBorder="1" applyAlignment="1" applyProtection="1">
      <alignment horizontal="center"/>
    </xf>
    <xf numFmtId="0" fontId="53" fillId="9" borderId="146" xfId="3" applyFont="1" applyFill="1" applyBorder="1" applyProtection="1"/>
    <xf numFmtId="0" fontId="58" fillId="9" borderId="5" xfId="3" applyFont="1" applyFill="1" applyBorder="1" applyProtection="1"/>
    <xf numFmtId="0" fontId="58" fillId="9" borderId="111" xfId="3" applyFont="1" applyFill="1" applyBorder="1" applyProtection="1"/>
    <xf numFmtId="14" fontId="53" fillId="9" borderId="0" xfId="3" applyNumberFormat="1" applyFont="1" applyFill="1" applyBorder="1" applyProtection="1"/>
    <xf numFmtId="0" fontId="53" fillId="9" borderId="0" xfId="3" applyFont="1" applyFill="1" applyBorder="1" applyProtection="1"/>
    <xf numFmtId="0" fontId="53" fillId="9" borderId="0" xfId="3" applyFont="1" applyFill="1" applyBorder="1" applyAlignment="1" applyProtection="1">
      <alignment horizontal="center"/>
    </xf>
    <xf numFmtId="0" fontId="53" fillId="9" borderId="9" xfId="3" applyFont="1" applyFill="1" applyBorder="1" applyProtection="1"/>
    <xf numFmtId="0" fontId="58" fillId="9" borderId="0" xfId="3" applyFont="1" applyFill="1" applyBorder="1" applyProtection="1"/>
    <xf numFmtId="0" fontId="53" fillId="9" borderId="50" xfId="3" applyFont="1" applyFill="1" applyBorder="1" applyProtection="1"/>
    <xf numFmtId="0" fontId="53" fillId="9" borderId="9" xfId="3" applyFont="1" applyFill="1" applyBorder="1" applyAlignment="1" applyProtection="1">
      <alignment horizontal="center"/>
    </xf>
    <xf numFmtId="0" fontId="53" fillId="9" borderId="59" xfId="3" applyFont="1" applyFill="1" applyBorder="1" applyProtection="1"/>
    <xf numFmtId="0" fontId="53" fillId="0" borderId="78" xfId="3" applyFont="1" applyFill="1" applyBorder="1" applyProtection="1"/>
    <xf numFmtId="0" fontId="53" fillId="0" borderId="78" xfId="3" applyFont="1" applyFill="1" applyBorder="1" applyAlignment="1" applyProtection="1">
      <alignment horizontal="center"/>
    </xf>
    <xf numFmtId="0" fontId="115" fillId="0" borderId="0" xfId="3" applyFont="1" applyBorder="1" applyProtection="1"/>
    <xf numFmtId="0" fontId="115" fillId="0" borderId="0" xfId="3" applyFont="1" applyProtection="1"/>
    <xf numFmtId="0" fontId="60" fillId="0" borderId="0" xfId="3" applyFont="1" applyAlignment="1" applyProtection="1">
      <alignment horizontal="center" vertical="top" textRotation="180"/>
    </xf>
    <xf numFmtId="0" fontId="60" fillId="0" borderId="0" xfId="3" applyFont="1" applyAlignment="1" applyProtection="1">
      <alignment horizontal="right" vertical="center" textRotation="180"/>
    </xf>
    <xf numFmtId="0" fontId="61" fillId="0" borderId="0" xfId="3" applyFont="1" applyAlignment="1" applyProtection="1">
      <alignment vertical="center" textRotation="180"/>
    </xf>
    <xf numFmtId="169" fontId="61" fillId="0" borderId="0" xfId="3" applyNumberFormat="1" applyFont="1" applyBorder="1" applyProtection="1"/>
    <xf numFmtId="169" fontId="53" fillId="0" borderId="145" xfId="3" applyNumberFormat="1" applyFont="1" applyBorder="1" applyProtection="1"/>
    <xf numFmtId="169" fontId="53" fillId="0" borderId="9" xfId="3" applyNumberFormat="1" applyFont="1" applyBorder="1" applyProtection="1"/>
    <xf numFmtId="0" fontId="53" fillId="0" borderId="9" xfId="3" applyFont="1" applyBorder="1" applyProtection="1"/>
    <xf numFmtId="0" fontId="53" fillId="0" borderId="9" xfId="3" applyFont="1" applyBorder="1" applyAlignment="1" applyProtection="1">
      <alignment horizontal="center"/>
    </xf>
    <xf numFmtId="169" fontId="53" fillId="0" borderId="0" xfId="3" applyNumberFormat="1" applyFont="1" applyBorder="1" applyProtection="1"/>
    <xf numFmtId="169" fontId="83" fillId="0" borderId="0" xfId="3" applyNumberFormat="1" applyFont="1" applyBorder="1" applyAlignment="1" applyProtection="1">
      <alignment horizontal="left"/>
    </xf>
    <xf numFmtId="0" fontId="75" fillId="0" borderId="0" xfId="3" applyFont="1" applyBorder="1" applyAlignment="1" applyProtection="1">
      <alignment horizontal="left"/>
    </xf>
    <xf numFmtId="0" fontId="53" fillId="0" borderId="0" xfId="3" applyFont="1" applyBorder="1" applyAlignment="1" applyProtection="1"/>
    <xf numFmtId="0" fontId="58" fillId="0" borderId="0" xfId="3" applyFont="1" applyBorder="1" applyAlignment="1" applyProtection="1">
      <alignment horizontal="centerContinuous"/>
    </xf>
    <xf numFmtId="0" fontId="53" fillId="0" borderId="0" xfId="3" applyFont="1" applyBorder="1" applyAlignment="1" applyProtection="1">
      <alignment horizontal="centerContinuous"/>
    </xf>
    <xf numFmtId="169" fontId="60" fillId="0" borderId="0" xfId="3" applyNumberFormat="1" applyFont="1" applyProtection="1"/>
    <xf numFmtId="169" fontId="58" fillId="0" borderId="0" xfId="3" applyNumberFormat="1" applyFont="1" applyAlignment="1" applyProtection="1">
      <alignment horizontal="left"/>
    </xf>
    <xf numFmtId="0" fontId="51" fillId="0" borderId="0" xfId="3" applyFont="1" applyAlignment="1" applyProtection="1">
      <alignment horizontal="left"/>
    </xf>
    <xf numFmtId="0" fontId="53" fillId="0" borderId="9" xfId="3" applyFont="1" applyBorder="1" applyAlignment="1" applyProtection="1">
      <alignment horizontal="center" vertical="center"/>
      <protection locked="0"/>
    </xf>
    <xf numFmtId="0" fontId="53" fillId="0" borderId="0" xfId="3" applyFont="1" applyBorder="1" applyAlignment="1" applyProtection="1">
      <alignment horizontal="center" vertical="center"/>
      <protection locked="0"/>
    </xf>
    <xf numFmtId="0" fontId="106" fillId="0" borderId="0" xfId="3" applyFont="1" applyBorder="1" applyAlignment="1" applyProtection="1">
      <alignment horizontal="left"/>
    </xf>
    <xf numFmtId="169" fontId="64" fillId="0" borderId="0" xfId="3" applyNumberFormat="1" applyFont="1" applyProtection="1"/>
    <xf numFmtId="0" fontId="55" fillId="0" borderId="0" xfId="3" applyFont="1" applyProtection="1"/>
    <xf numFmtId="169" fontId="58" fillId="0" borderId="150" xfId="3" applyNumberFormat="1" applyFont="1" applyBorder="1" applyAlignment="1" applyProtection="1">
      <alignment horizontal="center"/>
    </xf>
    <xf numFmtId="169" fontId="58" fillId="0" borderId="77" xfId="3" applyNumberFormat="1" applyFont="1" applyBorder="1" applyAlignment="1" applyProtection="1">
      <alignment horizontal="center"/>
      <protection locked="0"/>
    </xf>
    <xf numFmtId="169" fontId="118" fillId="0" borderId="0" xfId="3" applyNumberFormat="1" applyFont="1" applyProtection="1"/>
    <xf numFmtId="6" fontId="114" fillId="0" borderId="76" xfId="3" applyNumberFormat="1" applyFont="1" applyBorder="1" applyProtection="1"/>
    <xf numFmtId="6" fontId="114" fillId="0" borderId="0" xfId="3" applyNumberFormat="1" applyFont="1" applyBorder="1" applyProtection="1"/>
    <xf numFmtId="10" fontId="60" fillId="0" borderId="77" xfId="3" applyNumberFormat="1" applyFont="1" applyBorder="1" applyProtection="1"/>
    <xf numFmtId="6" fontId="58" fillId="0" borderId="0" xfId="3" applyNumberFormat="1" applyFont="1" applyProtection="1"/>
    <xf numFmtId="0" fontId="114" fillId="0" borderId="0" xfId="3" applyFont="1" applyProtection="1"/>
    <xf numFmtId="10" fontId="118" fillId="0" borderId="0" xfId="3" applyNumberFormat="1" applyFont="1" applyBorder="1" applyProtection="1"/>
    <xf numFmtId="2" fontId="71" fillId="0" borderId="78" xfId="3" applyNumberFormat="1" applyFont="1" applyBorder="1" applyProtection="1"/>
    <xf numFmtId="0" fontId="71" fillId="0" borderId="78" xfId="3" applyFont="1" applyBorder="1" applyAlignment="1" applyProtection="1">
      <alignment horizontal="center"/>
    </xf>
    <xf numFmtId="0" fontId="71" fillId="0" borderId="78" xfId="3" applyFont="1" applyBorder="1" applyProtection="1"/>
    <xf numFmtId="2" fontId="71" fillId="0" borderId="0" xfId="3" applyNumberFormat="1" applyFont="1" applyBorder="1" applyProtection="1"/>
    <xf numFmtId="0" fontId="71" fillId="0" borderId="0" xfId="3" applyFont="1" applyBorder="1" applyAlignment="1" applyProtection="1">
      <alignment horizontal="center"/>
    </xf>
    <xf numFmtId="0" fontId="71" fillId="0" borderId="0" xfId="3" applyFont="1" applyBorder="1" applyProtection="1"/>
    <xf numFmtId="0" fontId="58" fillId="0" borderId="0" xfId="3" applyFont="1" applyAlignment="1" applyProtection="1">
      <alignment horizontal="left" vertical="center"/>
    </xf>
    <xf numFmtId="169" fontId="115" fillId="0" borderId="0" xfId="3" applyNumberFormat="1" applyFont="1" applyBorder="1" applyAlignment="1" applyProtection="1">
      <alignment horizontal="left" vertical="center"/>
    </xf>
    <xf numFmtId="0" fontId="115" fillId="0" borderId="0" xfId="3" applyFont="1" applyBorder="1" applyAlignment="1" applyProtection="1">
      <alignment horizontal="left" vertical="center"/>
    </xf>
    <xf numFmtId="0" fontId="53" fillId="0" borderId="0" xfId="3" applyFont="1" applyAlignment="1" applyProtection="1">
      <alignment horizontal="left" vertical="center"/>
    </xf>
    <xf numFmtId="169" fontId="58" fillId="0" borderId="0" xfId="3" applyNumberFormat="1" applyFont="1" applyAlignment="1" applyProtection="1">
      <alignment horizontal="left" vertical="center"/>
    </xf>
    <xf numFmtId="169" fontId="115" fillId="0" borderId="0" xfId="3" applyNumberFormat="1" applyFont="1" applyAlignment="1" applyProtection="1">
      <alignment horizontal="left" vertical="center"/>
    </xf>
    <xf numFmtId="0" fontId="115" fillId="0" borderId="0" xfId="3" applyFont="1" applyAlignment="1" applyProtection="1">
      <alignment horizontal="left" vertical="center"/>
    </xf>
    <xf numFmtId="49" fontId="61" fillId="0" borderId="0" xfId="3" applyNumberFormat="1" applyFont="1" applyBorder="1" applyAlignment="1" applyProtection="1">
      <alignment horizontal="center" vertical="center"/>
    </xf>
    <xf numFmtId="166" fontId="61" fillId="0" borderId="0" xfId="3" applyNumberFormat="1" applyFont="1" applyBorder="1" applyAlignment="1" applyProtection="1">
      <alignment horizontal="center" vertical="center"/>
    </xf>
    <xf numFmtId="0" fontId="61" fillId="0" borderId="0" xfId="3" applyFont="1" applyAlignment="1" applyProtection="1">
      <alignment horizontal="right"/>
    </xf>
    <xf numFmtId="178" fontId="61" fillId="0" borderId="74" xfId="3" applyNumberFormat="1" applyFont="1" applyBorder="1" applyAlignment="1" applyProtection="1">
      <alignment horizontal="center"/>
      <protection locked="0"/>
    </xf>
    <xf numFmtId="0" fontId="53" fillId="0" borderId="22" xfId="3" applyFont="1" applyBorder="1" applyAlignment="1" applyProtection="1">
      <alignment horizontal="center"/>
      <protection locked="0"/>
    </xf>
    <xf numFmtId="0" fontId="58" fillId="0" borderId="0" xfId="3" applyFont="1" applyAlignment="1" applyProtection="1">
      <alignment horizontal="left" vertical="center" indent="1"/>
    </xf>
    <xf numFmtId="0" fontId="58" fillId="0" borderId="0" xfId="3" applyFont="1" applyAlignment="1" applyProtection="1">
      <alignment horizontal="left" indent="1"/>
    </xf>
    <xf numFmtId="0" fontId="58" fillId="0" borderId="0" xfId="3" applyFont="1" applyBorder="1" applyAlignment="1" applyProtection="1">
      <alignment horizontal="left"/>
    </xf>
    <xf numFmtId="0" fontId="53" fillId="0" borderId="74" xfId="3" applyFont="1" applyBorder="1" applyProtection="1">
      <protection locked="0"/>
    </xf>
    <xf numFmtId="0" fontId="61" fillId="0" borderId="9" xfId="3" applyFont="1" applyBorder="1" applyProtection="1"/>
    <xf numFmtId="0" fontId="60" fillId="0" borderId="0" xfId="3" applyFont="1" applyAlignment="1" applyProtection="1">
      <alignment horizontal="center"/>
    </xf>
    <xf numFmtId="0" fontId="61" fillId="0" borderId="0" xfId="3" applyFont="1" applyBorder="1" applyAlignment="1" applyProtection="1">
      <alignment horizontal="center"/>
    </xf>
    <xf numFmtId="0" fontId="60" fillId="0" borderId="0" xfId="3" quotePrefix="1" applyFont="1" applyBorder="1" applyAlignment="1" applyProtection="1">
      <alignment horizontal="left"/>
    </xf>
    <xf numFmtId="0" fontId="51" fillId="0" borderId="0" xfId="3" applyFont="1" applyBorder="1" applyAlignment="1" applyProtection="1">
      <alignment horizontal="center"/>
    </xf>
    <xf numFmtId="0" fontId="53" fillId="0" borderId="9" xfId="3" applyFont="1" applyBorder="1" applyAlignment="1" applyProtection="1">
      <alignment horizontal="left"/>
    </xf>
    <xf numFmtId="0" fontId="53" fillId="0" borderId="9" xfId="3" applyFont="1" applyBorder="1" applyAlignment="1" applyProtection="1"/>
    <xf numFmtId="170" fontId="53" fillId="0" borderId="9" xfId="3" applyNumberFormat="1" applyFont="1" applyBorder="1" applyAlignment="1" applyProtection="1">
      <alignment horizontal="centerContinuous"/>
    </xf>
    <xf numFmtId="0" fontId="60" fillId="9" borderId="144" xfId="3" applyFont="1" applyFill="1" applyBorder="1" applyProtection="1"/>
    <xf numFmtId="0" fontId="60" fillId="9" borderId="145" xfId="3" applyFont="1" applyFill="1" applyBorder="1" applyProtection="1"/>
    <xf numFmtId="0" fontId="53" fillId="0" borderId="5" xfId="3" applyFont="1" applyFill="1" applyBorder="1" applyProtection="1"/>
    <xf numFmtId="14" fontId="53" fillId="9" borderId="74" xfId="3" applyNumberFormat="1" applyFont="1" applyFill="1" applyBorder="1" applyAlignment="1" applyProtection="1">
      <alignment horizontal="center"/>
    </xf>
    <xf numFmtId="0" fontId="53" fillId="9" borderId="74" xfId="3" applyFont="1" applyFill="1" applyBorder="1" applyAlignment="1" applyProtection="1">
      <alignment horizontal="center"/>
    </xf>
    <xf numFmtId="0" fontId="53" fillId="9" borderId="40" xfId="3" applyFont="1" applyFill="1" applyBorder="1" applyProtection="1"/>
    <xf numFmtId="0" fontId="68" fillId="0" borderId="152" xfId="3" applyFont="1" applyBorder="1" applyAlignment="1" applyProtection="1">
      <alignment horizontal="left"/>
    </xf>
    <xf numFmtId="0" fontId="53" fillId="0" borderId="152" xfId="3" applyFont="1" applyBorder="1" applyProtection="1"/>
    <xf numFmtId="0" fontId="53" fillId="0" borderId="152" xfId="3" applyFont="1" applyBorder="1" applyAlignment="1" applyProtection="1">
      <alignment horizontal="center"/>
    </xf>
    <xf numFmtId="49" fontId="50" fillId="0" borderId="0" xfId="3" applyNumberFormat="1" applyFont="1" applyBorder="1" applyAlignment="1" applyProtection="1">
      <alignment horizontal="center" vertical="center"/>
    </xf>
    <xf numFmtId="166" fontId="50" fillId="0" borderId="0" xfId="3" applyNumberFormat="1" applyFont="1" applyBorder="1" applyAlignment="1" applyProtection="1">
      <alignment horizontal="center" vertical="center"/>
    </xf>
    <xf numFmtId="49" fontId="50" fillId="0" borderId="0" xfId="3" applyNumberFormat="1" applyFont="1" applyAlignment="1" applyProtection="1">
      <alignment horizontal="center" vertical="center"/>
    </xf>
    <xf numFmtId="0" fontId="51" fillId="0" borderId="0" xfId="3" applyFont="1" applyBorder="1" applyAlignment="1" applyProtection="1">
      <alignment vertical="center"/>
    </xf>
    <xf numFmtId="0" fontId="64" fillId="0" borderId="0" xfId="3" applyFont="1" applyBorder="1" applyAlignment="1" applyProtection="1">
      <alignment horizontal="center"/>
    </xf>
    <xf numFmtId="179" fontId="53" fillId="0" borderId="0" xfId="3" applyNumberFormat="1" applyFont="1" applyBorder="1" applyProtection="1">
      <protection locked="0"/>
    </xf>
    <xf numFmtId="179" fontId="53" fillId="0" borderId="0" xfId="3" applyNumberFormat="1" applyFont="1" applyBorder="1" applyAlignment="1" applyProtection="1">
      <alignment horizontal="left"/>
      <protection locked="0"/>
    </xf>
    <xf numFmtId="179" fontId="60" fillId="0" borderId="0" xfId="3" applyNumberFormat="1" applyFont="1" applyProtection="1">
      <protection locked="0"/>
    </xf>
    <xf numFmtId="179" fontId="53" fillId="0" borderId="0" xfId="3" applyNumberFormat="1" applyFont="1" applyProtection="1">
      <protection locked="0"/>
    </xf>
    <xf numFmtId="179" fontId="53" fillId="0" borderId="0" xfId="3" applyNumberFormat="1" applyFont="1" applyAlignment="1" applyProtection="1">
      <alignment horizontal="left"/>
      <protection locked="0"/>
    </xf>
    <xf numFmtId="49" fontId="75" fillId="0" borderId="0" xfId="3" applyNumberFormat="1" applyFont="1" applyBorder="1" applyAlignment="1" applyProtection="1">
      <alignment horizontal="left"/>
      <protection locked="0"/>
    </xf>
    <xf numFmtId="49" fontId="53" fillId="0" borderId="0" xfId="3" applyNumberFormat="1" applyFont="1" applyProtection="1">
      <protection locked="0"/>
    </xf>
    <xf numFmtId="49" fontId="53" fillId="0" borderId="78" xfId="3" applyNumberFormat="1" applyFont="1" applyBorder="1" applyAlignment="1" applyProtection="1">
      <protection locked="0"/>
    </xf>
    <xf numFmtId="0" fontId="53" fillId="0" borderId="78" xfId="3" applyFont="1" applyBorder="1" applyProtection="1">
      <protection locked="0"/>
    </xf>
    <xf numFmtId="0" fontId="115" fillId="0" borderId="0" xfId="3" applyFont="1" applyAlignment="1" applyProtection="1">
      <alignment horizontal="left"/>
    </xf>
    <xf numFmtId="0" fontId="58" fillId="0" borderId="0" xfId="3" applyFont="1" applyAlignment="1" applyProtection="1">
      <alignment horizontal="left" vertical="center" indent="2"/>
    </xf>
    <xf numFmtId="49" fontId="66" fillId="0" borderId="0" xfId="0" applyNumberFormat="1" applyFont="1" applyBorder="1" applyAlignment="1">
      <alignment horizontal="left"/>
    </xf>
    <xf numFmtId="49" fontId="54" fillId="0" borderId="0" xfId="2" applyNumberFormat="1" applyFont="1" applyBorder="1" applyAlignment="1" applyProtection="1">
      <alignment horizontal="left" indent="4"/>
    </xf>
    <xf numFmtId="49" fontId="59" fillId="0" borderId="0" xfId="0" applyNumberFormat="1" applyFont="1" applyBorder="1" applyAlignment="1">
      <alignment horizontal="left" indent="1"/>
    </xf>
    <xf numFmtId="0" fontId="66" fillId="0" borderId="0" xfId="0" applyFont="1" applyBorder="1" applyProtection="1"/>
    <xf numFmtId="164" fontId="58" fillId="0" borderId="19"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wrapText="1" indent="1"/>
    </xf>
    <xf numFmtId="164" fontId="58" fillId="0" borderId="2" xfId="0" applyNumberFormat="1" applyFont="1" applyFill="1" applyBorder="1" applyAlignment="1" applyProtection="1">
      <alignment horizontal="left" vertical="center" indent="1"/>
    </xf>
    <xf numFmtId="0" fontId="58" fillId="0" borderId="0" xfId="0" applyFont="1" applyFill="1" applyAlignment="1" applyProtection="1">
      <alignment horizontal="left" vertical="center" indent="1"/>
    </xf>
    <xf numFmtId="164" fontId="58" fillId="0" borderId="0" xfId="0" applyNumberFormat="1" applyFont="1" applyFill="1" applyBorder="1" applyAlignment="1" applyProtection="1">
      <alignment horizontal="left" vertical="center" wrapText="1" indent="1"/>
    </xf>
    <xf numFmtId="0" fontId="60" fillId="0" borderId="20" xfId="0" applyFont="1" applyFill="1" applyBorder="1" applyAlignment="1" applyProtection="1">
      <alignment horizontal="left" vertical="center" indent="2"/>
    </xf>
    <xf numFmtId="0" fontId="58" fillId="0" borderId="0" xfId="0" applyFont="1" applyFill="1" applyBorder="1" applyAlignment="1" applyProtection="1">
      <alignment horizontal="left" vertical="center" indent="1"/>
    </xf>
    <xf numFmtId="0" fontId="58" fillId="0" borderId="21" xfId="0" applyFont="1" applyBorder="1" applyAlignment="1" applyProtection="1">
      <alignment horizontal="left" vertical="top" indent="1"/>
    </xf>
    <xf numFmtId="0" fontId="58" fillId="0" borderId="0" xfId="0" applyFont="1" applyFill="1" applyBorder="1" applyAlignment="1" applyProtection="1">
      <alignment horizontal="left" vertical="top" indent="1"/>
    </xf>
    <xf numFmtId="0" fontId="58" fillId="0" borderId="129" xfId="0" applyFont="1" applyBorder="1" applyAlignment="1" applyProtection="1">
      <alignment horizontal="left" vertical="center" indent="1"/>
    </xf>
    <xf numFmtId="0" fontId="58" fillId="0" borderId="24" xfId="0" applyFont="1" applyBorder="1" applyAlignment="1" applyProtection="1">
      <alignment horizontal="left" vertical="center" indent="1"/>
    </xf>
    <xf numFmtId="0" fontId="58" fillId="0" borderId="52" xfId="0" applyFont="1" applyBorder="1" applyAlignment="1" applyProtection="1">
      <alignment horizontal="left" vertical="center" indent="1"/>
    </xf>
    <xf numFmtId="0" fontId="58" fillId="0" borderId="21" xfId="0" applyFont="1" applyBorder="1" applyAlignment="1" applyProtection="1">
      <alignment horizontal="left" vertical="center" wrapText="1" indent="1"/>
    </xf>
    <xf numFmtId="0" fontId="58" fillId="0" borderId="130" xfId="0" applyFont="1" applyFill="1" applyBorder="1" applyAlignment="1" applyProtection="1">
      <alignment horizontal="left" vertical="center" indent="1"/>
    </xf>
    <xf numFmtId="0" fontId="58" fillId="0" borderId="100" xfId="0" applyFont="1" applyFill="1" applyBorder="1" applyAlignment="1" applyProtection="1">
      <alignment horizontal="left" vertical="center" indent="1"/>
    </xf>
    <xf numFmtId="3" fontId="58" fillId="0" borderId="2" xfId="0" applyNumberFormat="1" applyFont="1" applyBorder="1" applyAlignment="1">
      <alignment horizontal="left" vertical="center" wrapText="1" indent="1"/>
    </xf>
    <xf numFmtId="3" fontId="58" fillId="0" borderId="12" xfId="0" applyNumberFormat="1" applyFont="1" applyBorder="1" applyAlignment="1">
      <alignment horizontal="left" vertical="center" wrapText="1" indent="1"/>
    </xf>
    <xf numFmtId="3" fontId="58" fillId="0" borderId="12" xfId="0" applyNumberFormat="1" applyFont="1" applyBorder="1" applyAlignment="1">
      <alignment horizontal="left" vertical="center" indent="1"/>
    </xf>
    <xf numFmtId="3" fontId="60" fillId="2" borderId="36"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wrapText="1" indent="1"/>
    </xf>
    <xf numFmtId="3" fontId="58" fillId="0" borderId="128" xfId="0" applyNumberFormat="1" applyFont="1" applyBorder="1" applyAlignment="1">
      <alignment horizontal="left" vertical="center" wrapText="1" indent="1"/>
    </xf>
    <xf numFmtId="3" fontId="58" fillId="0" borderId="126" xfId="0" applyNumberFormat="1" applyFont="1" applyFill="1" applyBorder="1" applyAlignment="1">
      <alignment horizontal="left" vertical="center" wrapText="1" indent="1"/>
    </xf>
    <xf numFmtId="3" fontId="58" fillId="0" borderId="29" xfId="0" applyNumberFormat="1" applyFont="1" applyFill="1" applyBorder="1" applyAlignment="1">
      <alignment horizontal="left" vertical="center" wrapText="1" indent="1"/>
    </xf>
    <xf numFmtId="3" fontId="58" fillId="0" borderId="128" xfId="0" applyNumberFormat="1" applyFont="1" applyFill="1" applyBorder="1" applyAlignment="1">
      <alignment horizontal="left" vertical="center" wrapText="1" indent="1"/>
    </xf>
    <xf numFmtId="3" fontId="58" fillId="0" borderId="2" xfId="0" applyNumberFormat="1" applyFont="1" applyFill="1" applyBorder="1" applyAlignment="1">
      <alignment horizontal="left" vertical="center" wrapText="1" indent="1"/>
    </xf>
    <xf numFmtId="3" fontId="60" fillId="0" borderId="49" xfId="0" applyNumberFormat="1" applyFont="1" applyFill="1" applyBorder="1" applyAlignment="1">
      <alignment horizontal="left" vertical="center" wrapText="1" indent="1"/>
    </xf>
    <xf numFmtId="3" fontId="60" fillId="7" borderId="27" xfId="0" applyNumberFormat="1" applyFont="1" applyFill="1" applyBorder="1" applyAlignment="1">
      <alignment horizontal="left" vertical="center" wrapText="1" indent="1"/>
    </xf>
    <xf numFmtId="3" fontId="58" fillId="0" borderId="2" xfId="0" applyNumberFormat="1" applyFont="1" applyBorder="1" applyAlignment="1">
      <alignment horizontal="left" vertical="center" indent="1"/>
    </xf>
    <xf numFmtId="3" fontId="58" fillId="0" borderId="13" xfId="0" applyNumberFormat="1" applyFont="1" applyBorder="1" applyAlignment="1">
      <alignment horizontal="left" vertical="center" wrapText="1" indent="1"/>
    </xf>
    <xf numFmtId="164" fontId="58" fillId="0" borderId="13" xfId="0" applyNumberFormat="1" applyFont="1" applyFill="1" applyBorder="1" applyAlignment="1">
      <alignment horizontal="left" vertical="center" wrapText="1" indent="1"/>
    </xf>
    <xf numFmtId="0" fontId="58" fillId="0" borderId="2" xfId="0" applyFont="1" applyFill="1" applyBorder="1" applyAlignment="1">
      <alignment horizontal="left" vertical="center" wrapText="1" indent="1"/>
    </xf>
    <xf numFmtId="0" fontId="58" fillId="0" borderId="12" xfId="0" applyFont="1" applyFill="1" applyBorder="1" applyAlignment="1">
      <alignment horizontal="left" vertical="center" wrapText="1" indent="1"/>
    </xf>
    <xf numFmtId="3" fontId="60" fillId="7" borderId="55" xfId="0" applyNumberFormat="1" applyFont="1" applyFill="1" applyBorder="1" applyAlignment="1">
      <alignment horizontal="left" vertical="center" wrapText="1" indent="1"/>
    </xf>
    <xf numFmtId="3" fontId="58" fillId="0" borderId="2" xfId="0" applyNumberFormat="1" applyFont="1" applyBorder="1" applyAlignment="1">
      <alignment horizontal="left" vertical="top" indent="1"/>
    </xf>
    <xf numFmtId="0" fontId="58" fillId="0" borderId="2" xfId="0" applyFont="1" applyFill="1" applyBorder="1" applyAlignment="1">
      <alignment horizontal="left" vertical="center" indent="1"/>
    </xf>
    <xf numFmtId="38" fontId="51" fillId="0" borderId="128" xfId="0" applyNumberFormat="1" applyFont="1" applyFill="1" applyBorder="1" applyAlignment="1" applyProtection="1">
      <alignment horizontal="right" vertical="center"/>
      <protection locked="0"/>
    </xf>
    <xf numFmtId="38" fontId="50" fillId="6" borderId="156" xfId="0" applyNumberFormat="1" applyFont="1" applyFill="1" applyBorder="1" applyAlignment="1">
      <alignment horizontal="center" vertical="center" wrapText="1"/>
    </xf>
    <xf numFmtId="38" fontId="50" fillId="6" borderId="156" xfId="0" applyNumberFormat="1" applyFont="1" applyFill="1" applyBorder="1" applyAlignment="1">
      <alignment horizontal="center" vertical="top" wrapText="1"/>
    </xf>
    <xf numFmtId="38" fontId="60" fillId="6" borderId="156" xfId="0" applyNumberFormat="1" applyFont="1" applyFill="1" applyBorder="1" applyAlignment="1">
      <alignment horizontal="center" vertical="center" wrapText="1"/>
    </xf>
    <xf numFmtId="38" fontId="60" fillId="6" borderId="10" xfId="0" applyNumberFormat="1" applyFont="1" applyFill="1" applyBorder="1" applyAlignment="1">
      <alignment horizontal="center" vertical="center" wrapText="1"/>
    </xf>
    <xf numFmtId="0" fontId="50" fillId="0" borderId="2" xfId="9" applyFont="1" applyFill="1" applyBorder="1" applyAlignment="1">
      <alignment horizontal="center" vertical="center"/>
    </xf>
    <xf numFmtId="0" fontId="53" fillId="0" borderId="50" xfId="0" applyFont="1" applyBorder="1" applyAlignment="1">
      <alignment horizontal="left" wrapText="1"/>
    </xf>
    <xf numFmtId="0" fontId="90" fillId="0" borderId="0" xfId="0" applyFont="1" applyAlignment="1" applyProtection="1">
      <alignment horizontal="right"/>
    </xf>
    <xf numFmtId="0" fontId="90" fillId="0" borderId="0" xfId="0" applyFont="1" applyAlignment="1" applyProtection="1">
      <alignment horizontal="right" vertical="top"/>
    </xf>
    <xf numFmtId="0" fontId="4" fillId="0" borderId="0" xfId="17"/>
    <xf numFmtId="0" fontId="95" fillId="0" borderId="141" xfId="17" applyFont="1" applyBorder="1" applyAlignment="1">
      <alignment horizontal="left" vertical="top"/>
    </xf>
    <xf numFmtId="0" fontId="122" fillId="0" borderId="142" xfId="17" applyFont="1" applyBorder="1" applyAlignment="1">
      <alignment horizontal="center" vertical="top"/>
    </xf>
    <xf numFmtId="0" fontId="122" fillId="0" borderId="143" xfId="17" applyFont="1" applyBorder="1" applyAlignment="1">
      <alignment horizontal="center" vertical="top"/>
    </xf>
    <xf numFmtId="0" fontId="123" fillId="0" borderId="96" xfId="17" applyFont="1" applyBorder="1" applyAlignment="1">
      <alignment vertical="top"/>
    </xf>
    <xf numFmtId="0" fontId="123" fillId="0" borderId="0" xfId="17" applyFont="1" applyBorder="1" applyAlignment="1">
      <alignment vertical="top"/>
    </xf>
    <xf numFmtId="0" fontId="123"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1" fillId="24" borderId="157" xfId="17" applyFont="1" applyFill="1" applyBorder="1" applyAlignment="1">
      <alignment horizontal="center" vertical="center" wrapText="1"/>
    </xf>
    <xf numFmtId="38" fontId="121" fillId="24" borderId="157" xfId="17" applyNumberFormat="1" applyFont="1" applyFill="1" applyBorder="1" applyAlignment="1">
      <alignment horizontal="center" vertical="center" wrapText="1"/>
    </xf>
    <xf numFmtId="3" fontId="51" fillId="24" borderId="132" xfId="0" applyNumberFormat="1" applyFont="1" applyFill="1" applyBorder="1" applyAlignment="1">
      <alignment horizontal="center"/>
    </xf>
    <xf numFmtId="3" fontId="51" fillId="24" borderId="132" xfId="0" applyNumberFormat="1" applyFont="1" applyFill="1" applyBorder="1" applyAlignment="1">
      <alignment horizontal="right"/>
    </xf>
    <xf numFmtId="3" fontId="51" fillId="24" borderId="133" xfId="0" applyNumberFormat="1" applyFont="1" applyFill="1" applyBorder="1" applyAlignment="1">
      <alignment horizontal="center"/>
    </xf>
    <xf numFmtId="38" fontId="51" fillId="24" borderId="19" xfId="0" applyNumberFormat="1" applyFont="1" applyFill="1" applyBorder="1" applyAlignment="1">
      <alignment horizontal="right"/>
    </xf>
    <xf numFmtId="38" fontId="51" fillId="24" borderId="20" xfId="0" applyNumberFormat="1" applyFont="1" applyFill="1" applyBorder="1" applyAlignment="1">
      <alignment horizontal="right"/>
    </xf>
    <xf numFmtId="38" fontId="51" fillId="24" borderId="11" xfId="0" applyNumberFormat="1" applyFont="1" applyFill="1" applyBorder="1" applyAlignment="1">
      <alignment horizontal="right"/>
    </xf>
    <xf numFmtId="3" fontId="61" fillId="24" borderId="126" xfId="0" applyNumberFormat="1" applyFont="1" applyFill="1" applyBorder="1" applyAlignment="1">
      <alignment horizontal="center" vertical="center" wrapText="1"/>
    </xf>
    <xf numFmtId="49" fontId="58" fillId="24" borderId="11" xfId="0" applyNumberFormat="1" applyFont="1" applyFill="1" applyBorder="1" applyAlignment="1">
      <alignment horizontal="center" vertical="center"/>
    </xf>
    <xf numFmtId="38" fontId="51" fillId="24" borderId="13" xfId="0" applyNumberFormat="1" applyFont="1" applyFill="1" applyBorder="1" applyAlignment="1">
      <alignment horizontal="right"/>
    </xf>
    <xf numFmtId="38" fontId="51" fillId="24" borderId="21" xfId="0" applyNumberFormat="1" applyFont="1" applyFill="1" applyBorder="1" applyAlignment="1">
      <alignment horizontal="right"/>
    </xf>
    <xf numFmtId="38" fontId="51" fillId="24" borderId="14" xfId="0" applyNumberFormat="1" applyFont="1" applyFill="1" applyBorder="1" applyAlignment="1">
      <alignment horizontal="right"/>
    </xf>
    <xf numFmtId="38" fontId="50" fillId="24" borderId="13" xfId="0" applyNumberFormat="1" applyFont="1" applyFill="1" applyBorder="1" applyAlignment="1" applyProtection="1">
      <alignment horizontal="right"/>
    </xf>
    <xf numFmtId="38" fontId="50" fillId="24" borderId="21" xfId="0" applyNumberFormat="1" applyFont="1" applyFill="1" applyBorder="1" applyAlignment="1" applyProtection="1">
      <alignment horizontal="right"/>
    </xf>
    <xf numFmtId="38" fontId="50" fillId="24" borderId="21" xfId="1" applyNumberFormat="1" applyFont="1" applyFill="1" applyBorder="1" applyAlignment="1" applyProtection="1">
      <alignment horizontal="right"/>
    </xf>
    <xf numFmtId="38" fontId="50" fillId="24" borderId="14" xfId="0" applyNumberFormat="1" applyFont="1" applyFill="1" applyBorder="1" applyAlignment="1" applyProtection="1">
      <alignment horizontal="right"/>
    </xf>
    <xf numFmtId="38" fontId="51" fillId="24" borderId="19" xfId="0" applyNumberFormat="1" applyFont="1" applyFill="1" applyBorder="1" applyAlignment="1" applyProtection="1">
      <alignment horizontal="right"/>
    </xf>
    <xf numFmtId="38" fontId="51" fillId="24" borderId="20"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0" fontId="53" fillId="24" borderId="31" xfId="0" applyFont="1" applyFill="1" applyBorder="1" applyAlignment="1">
      <alignment horizontal="center" vertical="center"/>
    </xf>
    <xf numFmtId="38" fontId="51" fillId="24" borderId="13" xfId="0" applyNumberFormat="1" applyFont="1" applyFill="1" applyBorder="1" applyAlignment="1" applyProtection="1">
      <alignment horizontal="right"/>
    </xf>
    <xf numFmtId="38" fontId="51" fillId="24" borderId="11" xfId="0" applyNumberFormat="1" applyFont="1" applyFill="1" applyBorder="1" applyAlignment="1" applyProtection="1">
      <alignment horizontal="right"/>
    </xf>
    <xf numFmtId="38" fontId="51" fillId="24" borderId="49" xfId="0" applyNumberFormat="1" applyFont="1" applyFill="1" applyBorder="1" applyAlignment="1" applyProtection="1">
      <alignment horizontal="right"/>
    </xf>
    <xf numFmtId="38" fontId="51" fillId="24" borderId="34" xfId="0" applyNumberFormat="1" applyFont="1" applyFill="1" applyBorder="1" applyAlignment="1" applyProtection="1">
      <alignment horizontal="right"/>
    </xf>
    <xf numFmtId="38" fontId="51" fillId="24" borderId="31" xfId="0" applyNumberFormat="1" applyFont="1" applyFill="1" applyBorder="1" applyAlignment="1" applyProtection="1">
      <alignment horizontal="right"/>
    </xf>
    <xf numFmtId="3" fontId="50" fillId="24" borderId="13" xfId="0" applyNumberFormat="1" applyFont="1" applyFill="1" applyBorder="1" applyAlignment="1" applyProtection="1">
      <alignment horizontal="right" vertical="center"/>
    </xf>
    <xf numFmtId="3" fontId="50" fillId="24" borderId="21" xfId="0" applyNumberFormat="1" applyFont="1" applyFill="1" applyBorder="1" applyAlignment="1" applyProtection="1">
      <alignment horizontal="right" vertical="center"/>
    </xf>
    <xf numFmtId="3" fontId="50" fillId="24" borderId="14" xfId="0" applyNumberFormat="1" applyFont="1" applyFill="1" applyBorder="1" applyAlignment="1" applyProtection="1">
      <alignment horizontal="right" vertical="center"/>
    </xf>
    <xf numFmtId="0" fontId="60" fillId="18" borderId="14" xfId="0" applyFont="1" applyFill="1" applyBorder="1" applyAlignment="1" applyProtection="1">
      <alignment horizontal="left" vertical="center"/>
    </xf>
    <xf numFmtId="0" fontId="60" fillId="18" borderId="2" xfId="0" applyFont="1" applyFill="1" applyBorder="1" applyAlignment="1" applyProtection="1">
      <alignment horizontal="center" vertical="top"/>
    </xf>
    <xf numFmtId="0" fontId="60" fillId="18" borderId="2" xfId="0" applyFont="1" applyFill="1" applyBorder="1" applyAlignment="1" applyProtection="1">
      <alignment horizontal="center" vertical="center"/>
    </xf>
    <xf numFmtId="3" fontId="50" fillId="24" borderId="13" xfId="0" applyNumberFormat="1" applyFont="1" applyFill="1" applyBorder="1" applyAlignment="1" applyProtection="1">
      <alignment horizontal="center" vertical="center"/>
    </xf>
    <xf numFmtId="49" fontId="60" fillId="24" borderId="21" xfId="0" applyNumberFormat="1" applyFont="1" applyFill="1" applyBorder="1" applyAlignment="1" applyProtection="1">
      <alignment horizontal="center" vertical="center"/>
    </xf>
    <xf numFmtId="3" fontId="51" fillId="24" borderId="21" xfId="0" applyNumberFormat="1" applyFont="1" applyFill="1" applyBorder="1" applyAlignment="1" applyProtection="1">
      <alignment horizontal="center"/>
    </xf>
    <xf numFmtId="3" fontId="53" fillId="24" borderId="21" xfId="0" applyNumberFormat="1" applyFont="1" applyFill="1" applyBorder="1" applyAlignment="1" applyProtection="1">
      <alignment horizontal="center"/>
    </xf>
    <xf numFmtId="38" fontId="53" fillId="24" borderId="21" xfId="0" applyNumberFormat="1" applyFont="1" applyFill="1" applyBorder="1" applyAlignment="1" applyProtection="1">
      <alignment horizontal="center"/>
    </xf>
    <xf numFmtId="3" fontId="53" fillId="24" borderId="14" xfId="0" applyNumberFormat="1" applyFont="1" applyFill="1" applyBorder="1" applyAlignment="1" applyProtection="1">
      <alignment horizontal="center"/>
    </xf>
    <xf numFmtId="0" fontId="50" fillId="24" borderId="49" xfId="0" applyFont="1" applyFill="1" applyBorder="1" applyAlignment="1" applyProtection="1">
      <alignment horizontal="center" vertical="center" wrapText="1"/>
    </xf>
    <xf numFmtId="0" fontId="51" fillId="24" borderId="34" xfId="0" applyFont="1" applyFill="1" applyBorder="1" applyAlignment="1">
      <alignment horizontal="center" vertical="center" wrapText="1"/>
    </xf>
    <xf numFmtId="164" fontId="50" fillId="24" borderId="49" xfId="0" applyNumberFormat="1" applyFont="1" applyFill="1" applyBorder="1" applyAlignment="1" applyProtection="1">
      <alignment horizontal="center" vertical="center" wrapText="1"/>
    </xf>
    <xf numFmtId="0" fontId="53" fillId="24" borderId="31" xfId="0" applyFont="1" applyFill="1" applyBorder="1" applyAlignment="1">
      <alignment horizontal="center" vertical="center" wrapText="1"/>
    </xf>
    <xf numFmtId="164" fontId="50" fillId="24" borderId="49" xfId="0" applyNumberFormat="1" applyFont="1" applyFill="1" applyBorder="1" applyAlignment="1" applyProtection="1">
      <alignment horizontal="center" vertical="center"/>
    </xf>
    <xf numFmtId="3" fontId="60" fillId="18" borderId="20" xfId="0" applyNumberFormat="1" applyFont="1" applyFill="1" applyBorder="1" applyAlignment="1" applyProtection="1">
      <alignment horizontal="left" vertical="center"/>
    </xf>
    <xf numFmtId="0" fontId="60" fillId="18" borderId="2" xfId="0" applyFont="1" applyFill="1" applyBorder="1" applyAlignment="1">
      <alignment horizontal="center" vertical="center"/>
    </xf>
    <xf numFmtId="164" fontId="60" fillId="18" borderId="20" xfId="0" applyNumberFormat="1" applyFont="1" applyFill="1" applyBorder="1" applyAlignment="1" applyProtection="1">
      <alignment horizontal="left" vertical="center"/>
    </xf>
    <xf numFmtId="0" fontId="60" fillId="18" borderId="29" xfId="0" applyFont="1" applyFill="1" applyBorder="1" applyAlignment="1" applyProtection="1">
      <alignment horizontal="center" vertical="center"/>
    </xf>
    <xf numFmtId="0" fontId="60" fillId="18" borderId="128" xfId="0" applyFont="1" applyFill="1" applyBorder="1" applyAlignment="1" applyProtection="1">
      <alignment horizontal="center" vertical="center"/>
    </xf>
    <xf numFmtId="164" fontId="60" fillId="18" borderId="21" xfId="0" applyNumberFormat="1" applyFont="1" applyFill="1" applyBorder="1" applyAlignment="1" applyProtection="1">
      <alignment horizontal="left" vertical="center"/>
    </xf>
    <xf numFmtId="0" fontId="60" fillId="18" borderId="14" xfId="0" applyFont="1" applyFill="1" applyBorder="1" applyAlignment="1" applyProtection="1">
      <alignment horizontal="center" vertical="center"/>
    </xf>
    <xf numFmtId="0" fontId="60" fillId="18" borderId="31" xfId="0" applyFont="1" applyFill="1" applyBorder="1" applyAlignment="1" applyProtection="1">
      <alignment horizontal="center" vertical="center"/>
    </xf>
    <xf numFmtId="164" fontId="60" fillId="16" borderId="21" xfId="0" applyNumberFormat="1" applyFont="1" applyFill="1" applyBorder="1" applyAlignment="1" applyProtection="1">
      <alignment horizontal="left" vertical="center" indent="1"/>
    </xf>
    <xf numFmtId="0" fontId="58" fillId="16" borderId="14" xfId="0" applyFont="1" applyFill="1" applyBorder="1" applyAlignment="1" applyProtection="1">
      <alignment horizontal="center" vertical="center"/>
    </xf>
    <xf numFmtId="164" fontId="60" fillId="16" borderId="20" xfId="0" applyNumberFormat="1" applyFont="1" applyFill="1" applyBorder="1" applyAlignment="1" applyProtection="1">
      <alignment horizontal="left" vertical="center" indent="1"/>
    </xf>
    <xf numFmtId="1" fontId="58" fillId="16" borderId="11" xfId="0" applyNumberFormat="1" applyFont="1" applyFill="1" applyBorder="1" applyAlignment="1" applyProtection="1">
      <alignment horizontal="center" vertical="center"/>
    </xf>
    <xf numFmtId="1" fontId="58" fillId="16" borderId="4" xfId="0" applyNumberFormat="1" applyFont="1" applyFill="1" applyBorder="1" applyAlignment="1" applyProtection="1">
      <alignment horizontal="center" vertical="center"/>
    </xf>
    <xf numFmtId="0" fontId="60" fillId="16" borderId="21" xfId="0" applyFont="1" applyFill="1" applyBorder="1" applyAlignment="1">
      <alignment horizontal="left" vertical="center" indent="1"/>
    </xf>
    <xf numFmtId="0" fontId="58" fillId="16" borderId="14" xfId="0" applyFont="1" applyFill="1" applyBorder="1" applyAlignment="1">
      <alignment horizontal="left" vertical="center"/>
    </xf>
    <xf numFmtId="0" fontId="58" fillId="16" borderId="11" xfId="0" applyFont="1" applyFill="1" applyBorder="1" applyAlignment="1" applyProtection="1">
      <alignment horizontal="center" vertical="center"/>
    </xf>
    <xf numFmtId="3" fontId="60" fillId="18" borderId="126" xfId="0" applyNumberFormat="1" applyFont="1" applyFill="1" applyBorder="1" applyAlignment="1">
      <alignment horizontal="left" vertical="center" wrapText="1"/>
    </xf>
    <xf numFmtId="49" fontId="60" fillId="18" borderId="128" xfId="0" applyNumberFormat="1" applyFont="1" applyFill="1" applyBorder="1" applyAlignment="1">
      <alignment horizontal="center" vertical="center"/>
    </xf>
    <xf numFmtId="0" fontId="60" fillId="18" borderId="17" xfId="0" applyFont="1" applyFill="1" applyBorder="1" applyAlignment="1">
      <alignment horizontal="left" vertical="center" wrapText="1"/>
    </xf>
    <xf numFmtId="49" fontId="60" fillId="18" borderId="29" xfId="0" applyNumberFormat="1" applyFont="1" applyFill="1" applyBorder="1" applyAlignment="1">
      <alignment horizontal="center" vertical="center"/>
    </xf>
    <xf numFmtId="3" fontId="60" fillId="18" borderId="33" xfId="0" applyNumberFormat="1" applyFont="1" applyFill="1" applyBorder="1" applyAlignment="1">
      <alignment horizontal="left" vertical="center" wrapText="1"/>
    </xf>
    <xf numFmtId="49" fontId="60" fillId="18" borderId="33" xfId="0" applyNumberFormat="1" applyFont="1" applyFill="1" applyBorder="1" applyAlignment="1">
      <alignment horizontal="center" vertical="center"/>
    </xf>
    <xf numFmtId="164" fontId="60" fillId="18" borderId="126" xfId="0" applyNumberFormat="1" applyFont="1" applyFill="1" applyBorder="1" applyAlignment="1">
      <alignment horizontal="left" vertical="center" wrapText="1"/>
    </xf>
    <xf numFmtId="49" fontId="60" fillId="18" borderId="4" xfId="0" applyNumberFormat="1" applyFont="1" applyFill="1" applyBorder="1" applyAlignment="1">
      <alignment horizontal="center" vertical="center"/>
    </xf>
    <xf numFmtId="3" fontId="60" fillId="18" borderId="13" xfId="0" applyNumberFormat="1" applyFont="1" applyFill="1" applyBorder="1" applyAlignment="1">
      <alignment horizontal="left" vertical="center" wrapText="1"/>
    </xf>
    <xf numFmtId="49" fontId="60" fillId="18" borderId="2" xfId="0" applyNumberFormat="1" applyFont="1" applyFill="1" applyBorder="1" applyAlignment="1">
      <alignment horizontal="center" vertical="center"/>
    </xf>
    <xf numFmtId="164" fontId="60" fillId="18" borderId="17" xfId="0" applyNumberFormat="1" applyFont="1" applyFill="1" applyBorder="1" applyAlignment="1">
      <alignment horizontal="left" vertical="center" wrapText="1"/>
    </xf>
    <xf numFmtId="0" fontId="60" fillId="18" borderId="36" xfId="0" applyFont="1" applyFill="1" applyBorder="1" applyAlignment="1">
      <alignment horizontal="left" vertical="center" wrapText="1"/>
    </xf>
    <xf numFmtId="49" fontId="60" fillId="18" borderId="27" xfId="0" applyNumberFormat="1" applyFont="1" applyFill="1" applyBorder="1" applyAlignment="1">
      <alignment horizontal="center" vertical="center"/>
    </xf>
    <xf numFmtId="3" fontId="60" fillId="18" borderId="37" xfId="0" applyNumberFormat="1" applyFont="1" applyFill="1" applyBorder="1" applyAlignment="1">
      <alignment horizontal="left" vertical="center" wrapText="1"/>
    </xf>
    <xf numFmtId="0" fontId="60" fillId="18" borderId="13" xfId="0" applyFont="1" applyFill="1" applyBorder="1" applyAlignment="1">
      <alignment horizontal="left" vertical="center" wrapText="1"/>
    </xf>
    <xf numFmtId="49" fontId="60" fillId="18" borderId="14" xfId="0" applyNumberFormat="1" applyFont="1" applyFill="1" applyBorder="1" applyAlignment="1">
      <alignment horizontal="center" vertical="center"/>
    </xf>
    <xf numFmtId="0" fontId="60" fillId="18" borderId="37" xfId="0" applyFont="1" applyFill="1" applyBorder="1" applyAlignment="1">
      <alignment horizontal="left" vertical="center" wrapText="1"/>
    </xf>
    <xf numFmtId="164" fontId="60" fillId="18" borderId="13" xfId="0" applyNumberFormat="1" applyFont="1" applyFill="1" applyBorder="1" applyAlignment="1">
      <alignment horizontal="left" vertical="center" wrapText="1"/>
    </xf>
    <xf numFmtId="0" fontId="60" fillId="18" borderId="128" xfId="0" applyFont="1" applyFill="1" applyBorder="1" applyAlignment="1">
      <alignment horizontal="left" vertical="center" wrapText="1"/>
    </xf>
    <xf numFmtId="3" fontId="60" fillId="18" borderId="128" xfId="0" applyNumberFormat="1" applyFont="1" applyFill="1" applyBorder="1" applyAlignment="1">
      <alignment horizontal="left" vertical="center" wrapText="1"/>
    </xf>
    <xf numFmtId="38" fontId="51" fillId="25" borderId="19" xfId="0" applyNumberFormat="1" applyFont="1" applyFill="1" applyBorder="1" applyAlignment="1">
      <alignment horizontal="right"/>
    </xf>
    <xf numFmtId="38" fontId="51" fillId="25" borderId="20" xfId="0" applyNumberFormat="1" applyFont="1" applyFill="1" applyBorder="1" applyAlignment="1">
      <alignment horizontal="right"/>
    </xf>
    <xf numFmtId="38" fontId="51" fillId="25" borderId="11" xfId="0" applyNumberFormat="1" applyFont="1" applyFill="1" applyBorder="1" applyAlignment="1">
      <alignment horizontal="right"/>
    </xf>
    <xf numFmtId="0" fontId="60" fillId="18" borderId="50" xfId="0" applyFont="1" applyFill="1" applyBorder="1" applyAlignment="1" applyProtection="1">
      <alignment horizontal="left" vertical="center"/>
    </xf>
    <xf numFmtId="0" fontId="60" fillId="18" borderId="22" xfId="0" applyFont="1" applyFill="1" applyBorder="1" applyAlignment="1" applyProtection="1">
      <alignment horizontal="center" vertical="center"/>
    </xf>
    <xf numFmtId="0" fontId="60" fillId="18" borderId="46" xfId="0" applyFont="1" applyFill="1" applyBorder="1" applyAlignment="1" applyProtection="1">
      <alignment horizontal="left" vertical="center"/>
    </xf>
    <xf numFmtId="0" fontId="60" fillId="18" borderId="46" xfId="0" applyFont="1" applyFill="1" applyBorder="1" applyAlignment="1" applyProtection="1">
      <alignment horizontal="left" vertical="center" wrapText="1"/>
    </xf>
    <xf numFmtId="0" fontId="60" fillId="18" borderId="46" xfId="0" applyFont="1" applyFill="1" applyBorder="1" applyAlignment="1" applyProtection="1">
      <alignment horizontal="left" vertical="center" indent="1"/>
    </xf>
    <xf numFmtId="0" fontId="61" fillId="24" borderId="13" xfId="0" applyFont="1" applyFill="1" applyBorder="1" applyAlignment="1">
      <alignment horizontal="left" vertical="center"/>
    </xf>
    <xf numFmtId="0" fontId="61" fillId="24" borderId="21" xfId="0" applyFont="1" applyFill="1" applyBorder="1" applyAlignment="1">
      <alignment horizontal="left" vertical="center"/>
    </xf>
    <xf numFmtId="0" fontId="61" fillId="24" borderId="14" xfId="0" applyFont="1" applyFill="1" applyBorder="1" applyAlignment="1">
      <alignment horizontal="left" vertical="center"/>
    </xf>
    <xf numFmtId="0" fontId="50" fillId="16" borderId="12" xfId="0" applyFont="1" applyFill="1" applyBorder="1" applyAlignment="1" applyProtection="1">
      <alignment vertical="center"/>
    </xf>
    <xf numFmtId="0" fontId="60" fillId="0" borderId="160" xfId="0" applyFont="1" applyBorder="1" applyAlignment="1">
      <alignment horizontal="centerContinuous" vertical="center"/>
    </xf>
    <xf numFmtId="0" fontId="51" fillId="0" borderId="161" xfId="0" applyFont="1" applyBorder="1" applyAlignment="1">
      <alignment horizontal="centerContinuous" vertical="center"/>
    </xf>
    <xf numFmtId="0" fontId="53" fillId="0" borderId="161" xfId="0" applyFont="1" applyBorder="1" applyAlignment="1">
      <alignment horizontal="centerContinuous" vertical="center"/>
    </xf>
    <xf numFmtId="0" fontId="60" fillId="0" borderId="105" xfId="0" applyFont="1" applyBorder="1" applyAlignment="1">
      <alignment horizontal="center"/>
    </xf>
    <xf numFmtId="0" fontId="53" fillId="24" borderId="16" xfId="3" applyFont="1" applyFill="1" applyBorder="1" applyAlignment="1">
      <alignment horizontal="left" vertical="center"/>
    </xf>
    <xf numFmtId="0" fontId="53" fillId="24" borderId="10" xfId="3" applyFont="1" applyFill="1" applyBorder="1" applyAlignment="1">
      <alignment horizontal="left" vertical="center"/>
    </xf>
    <xf numFmtId="0" fontId="53" fillId="24" borderId="19" xfId="3" applyNumberFormat="1" applyFont="1" applyFill="1" applyBorder="1" applyAlignment="1">
      <alignment vertical="center"/>
    </xf>
    <xf numFmtId="0" fontId="53" fillId="24" borderId="20" xfId="3" applyNumberFormat="1" applyFont="1" applyFill="1" applyBorder="1" applyAlignment="1">
      <alignment vertical="center"/>
    </xf>
    <xf numFmtId="0" fontId="53" fillId="24" borderId="11" xfId="3" applyNumberFormat="1" applyFont="1" applyFill="1" applyBorder="1" applyAlignment="1">
      <alignment vertical="center"/>
    </xf>
    <xf numFmtId="0" fontId="3" fillId="0" borderId="0" xfId="17" quotePrefix="1" applyNumberFormat="1" applyFont="1"/>
    <xf numFmtId="0" fontId="123" fillId="21" borderId="158" xfId="17" applyFont="1" applyFill="1" applyBorder="1" applyAlignment="1" applyProtection="1">
      <alignment horizontal="left" vertical="top" wrapText="1"/>
    </xf>
    <xf numFmtId="49" fontId="123" fillId="21" borderId="158" xfId="17" applyNumberFormat="1" applyFont="1" applyFill="1" applyBorder="1" applyAlignment="1" applyProtection="1">
      <alignment horizontal="center" vertical="top"/>
    </xf>
    <xf numFmtId="0" fontId="123" fillId="21" borderId="158" xfId="17" applyFont="1" applyFill="1" applyBorder="1" applyAlignment="1" applyProtection="1">
      <alignment vertical="top"/>
    </xf>
    <xf numFmtId="38" fontId="123" fillId="21" borderId="158" xfId="17" applyNumberFormat="1" applyFont="1" applyFill="1" applyBorder="1" applyAlignment="1" applyProtection="1">
      <alignment horizontal="right" vertical="top"/>
    </xf>
    <xf numFmtId="38" fontId="123"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3" fillId="0" borderId="98" xfId="17" applyFont="1" applyBorder="1" applyAlignment="1">
      <alignment horizontal="left" vertical="top"/>
    </xf>
    <xf numFmtId="0" fontId="123" fillId="0" borderId="78" xfId="17" applyFont="1" applyBorder="1" applyAlignment="1">
      <alignment horizontal="left" vertical="top"/>
    </xf>
    <xf numFmtId="0" fontId="123" fillId="0" borderId="99" xfId="17" applyFont="1" applyBorder="1" applyAlignment="1">
      <alignment horizontal="left" vertical="top"/>
    </xf>
    <xf numFmtId="0" fontId="30" fillId="0" borderId="0" xfId="2" applyNumberFormat="1" applyAlignment="1" applyProtection="1">
      <alignment vertical="center"/>
    </xf>
    <xf numFmtId="0" fontId="60"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0" fillId="17" borderId="36" xfId="0" applyNumberFormat="1" applyFont="1" applyFill="1" applyBorder="1" applyAlignment="1">
      <alignment horizontal="left" vertical="center" wrapText="1" indent="1"/>
    </xf>
    <xf numFmtId="49" fontId="60" fillId="17" borderId="27" xfId="0" applyNumberFormat="1" applyFont="1" applyFill="1" applyBorder="1" applyAlignment="1">
      <alignment horizontal="center" vertical="center"/>
    </xf>
    <xf numFmtId="38" fontId="51" fillId="17" borderId="27" xfId="0" applyNumberFormat="1" applyFont="1" applyFill="1" applyBorder="1" applyAlignment="1">
      <alignment horizontal="right"/>
    </xf>
    <xf numFmtId="38" fontId="51" fillId="17" borderId="2" xfId="0" applyNumberFormat="1" applyFont="1" applyFill="1" applyBorder="1" applyAlignment="1">
      <alignment horizontal="right"/>
    </xf>
    <xf numFmtId="38" fontId="51" fillId="17" borderId="4" xfId="0" applyNumberFormat="1" applyFont="1" applyFill="1" applyBorder="1" applyAlignment="1">
      <alignment horizontal="right"/>
    </xf>
    <xf numFmtId="49" fontId="60" fillId="17" borderId="36" xfId="0" applyNumberFormat="1" applyFont="1" applyFill="1" applyBorder="1" applyAlignment="1">
      <alignment horizontal="center" vertical="center"/>
    </xf>
    <xf numFmtId="38" fontId="51" fillId="17" borderId="30" xfId="0" applyNumberFormat="1" applyFont="1" applyFill="1" applyBorder="1" applyAlignment="1">
      <alignment horizontal="right"/>
    </xf>
    <xf numFmtId="49" fontId="60" fillId="17" borderId="30" xfId="0" applyNumberFormat="1" applyFont="1" applyFill="1" applyBorder="1" applyAlignment="1">
      <alignment horizontal="center" vertical="center"/>
    </xf>
    <xf numFmtId="0" fontId="60" fillId="17" borderId="32" xfId="0" applyNumberFormat="1" applyFont="1" applyFill="1" applyBorder="1" applyAlignment="1">
      <alignment horizontal="center" vertical="center"/>
    </xf>
    <xf numFmtId="38" fontId="51" fillId="17" borderId="32" xfId="0" applyNumberFormat="1" applyFont="1" applyFill="1" applyBorder="1" applyAlignment="1">
      <alignment horizontal="right"/>
    </xf>
    <xf numFmtId="0" fontId="60" fillId="17" borderId="27" xfId="0" applyFont="1" applyFill="1" applyBorder="1" applyAlignment="1">
      <alignment horizontal="center" vertical="center"/>
    </xf>
    <xf numFmtId="38" fontId="51" fillId="17" borderId="33" xfId="0" applyNumberFormat="1" applyFont="1" applyFill="1" applyBorder="1" applyAlignment="1">
      <alignment horizontal="right"/>
    </xf>
    <xf numFmtId="3" fontId="60" fillId="17" borderId="27" xfId="0" applyNumberFormat="1" applyFont="1" applyFill="1" applyBorder="1" applyAlignment="1">
      <alignment horizontal="left" vertical="center" indent="1"/>
    </xf>
    <xf numFmtId="0" fontId="60" fillId="17" borderId="27" xfId="0" applyFont="1" applyFill="1" applyBorder="1" applyAlignment="1">
      <alignment horizontal="center" vertical="top"/>
    </xf>
    <xf numFmtId="0" fontId="53" fillId="17" borderId="30" xfId="0" applyFont="1" applyFill="1" applyBorder="1" applyAlignment="1">
      <alignment horizontal="left" vertical="center" indent="1"/>
    </xf>
    <xf numFmtId="38" fontId="51" fillId="17" borderId="26" xfId="0" applyNumberFormat="1" applyFont="1" applyFill="1" applyBorder="1" applyAlignment="1">
      <alignment horizontal="right"/>
    </xf>
    <xf numFmtId="38" fontId="51" fillId="17" borderId="28" xfId="0" applyNumberFormat="1" applyFont="1" applyFill="1" applyBorder="1" applyAlignment="1">
      <alignment horizontal="right"/>
    </xf>
    <xf numFmtId="38" fontId="51" fillId="17" borderId="29" xfId="0" applyNumberFormat="1" applyFont="1" applyFill="1" applyBorder="1" applyAlignment="1">
      <alignment horizontal="right"/>
    </xf>
    <xf numFmtId="3" fontId="60" fillId="17" borderId="55" xfId="0" applyNumberFormat="1" applyFont="1" applyFill="1" applyBorder="1" applyAlignment="1">
      <alignment horizontal="left" vertical="center" wrapText="1" indent="1"/>
    </xf>
    <xf numFmtId="49" fontId="60" fillId="17" borderId="32" xfId="0" applyNumberFormat="1" applyFont="1" applyFill="1" applyBorder="1" applyAlignment="1">
      <alignment horizontal="center" vertical="center"/>
    </xf>
    <xf numFmtId="38" fontId="51" fillId="17" borderId="27" xfId="0" applyNumberFormat="1" applyFont="1" applyFill="1" applyBorder="1" applyAlignment="1" applyProtection="1">
      <alignment horizontal="right"/>
    </xf>
    <xf numFmtId="3" fontId="60" fillId="17" borderId="55" xfId="0" applyNumberFormat="1" applyFont="1" applyFill="1" applyBorder="1" applyAlignment="1">
      <alignment horizontal="left" vertical="top" wrapText="1" indent="1"/>
    </xf>
    <xf numFmtId="49" fontId="58" fillId="17" borderId="51" xfId="0" applyNumberFormat="1" applyFont="1" applyFill="1" applyBorder="1" applyAlignment="1">
      <alignment horizontal="center" vertical="top"/>
    </xf>
    <xf numFmtId="3" fontId="60" fillId="17" borderId="27" xfId="0" applyNumberFormat="1" applyFont="1" applyFill="1" applyBorder="1" applyAlignment="1">
      <alignment horizontal="left" vertical="center" wrapText="1" indent="1"/>
    </xf>
    <xf numFmtId="3" fontId="60" fillId="17" borderId="36" xfId="0" applyNumberFormat="1" applyFont="1" applyFill="1" applyBorder="1" applyAlignment="1">
      <alignment horizontal="left" vertical="top" wrapText="1" indent="1"/>
    </xf>
    <xf numFmtId="0" fontId="58" fillId="17" borderId="30" xfId="0" applyFont="1" applyFill="1" applyBorder="1" applyAlignment="1">
      <alignment vertical="top"/>
    </xf>
    <xf numFmtId="3" fontId="60" fillId="17" borderId="36" xfId="0" applyNumberFormat="1" applyFont="1" applyFill="1" applyBorder="1" applyAlignment="1">
      <alignment horizontal="left" vertical="center" indent="1"/>
    </xf>
    <xf numFmtId="0" fontId="60" fillId="17" borderId="30" xfId="0" applyFont="1" applyFill="1" applyBorder="1" applyAlignment="1">
      <alignment horizontal="center" vertical="center"/>
    </xf>
    <xf numFmtId="0" fontId="60" fillId="17" borderId="27" xfId="0" applyFont="1" applyFill="1" applyBorder="1" applyAlignment="1">
      <alignment horizontal="center" vertical="center" wrapText="1"/>
    </xf>
    <xf numFmtId="49" fontId="60" fillId="17" borderId="27" xfId="0" applyNumberFormat="1" applyFont="1" applyFill="1" applyBorder="1" applyAlignment="1">
      <alignment horizontal="center" vertical="top" wrapText="1"/>
    </xf>
    <xf numFmtId="3" fontId="60" fillId="17" borderId="36" xfId="0" applyNumberFormat="1" applyFont="1" applyFill="1" applyBorder="1" applyAlignment="1">
      <alignment horizontal="left" vertical="top" indent="1"/>
    </xf>
    <xf numFmtId="38" fontId="51" fillId="17" borderId="3" xfId="0" applyNumberFormat="1" applyFont="1" applyFill="1" applyBorder="1" applyAlignment="1">
      <alignment horizontal="right"/>
    </xf>
    <xf numFmtId="0" fontId="60" fillId="17" borderId="36" xfId="0" applyFont="1" applyFill="1" applyBorder="1" applyAlignment="1">
      <alignment horizontal="left" vertical="center" wrapText="1" indent="1"/>
    </xf>
    <xf numFmtId="49" fontId="58" fillId="17" borderId="51" xfId="0" applyNumberFormat="1" applyFont="1" applyFill="1" applyBorder="1" applyAlignment="1">
      <alignment horizontal="center" vertical="center"/>
    </xf>
    <xf numFmtId="38" fontId="51" fillId="17" borderId="33" xfId="0" applyNumberFormat="1" applyFont="1" applyFill="1" applyBorder="1" applyAlignment="1" applyProtection="1">
      <alignment horizontal="right"/>
    </xf>
    <xf numFmtId="38" fontId="51" fillId="17" borderId="32" xfId="0" applyNumberFormat="1" applyFont="1" applyFill="1" applyBorder="1" applyAlignment="1" applyProtection="1">
      <alignment horizontal="right"/>
    </xf>
    <xf numFmtId="0" fontId="58" fillId="17" borderId="30" xfId="0" applyFont="1" applyFill="1" applyBorder="1" applyAlignment="1">
      <alignment horizontal="left" vertical="top" wrapText="1" indent="1"/>
    </xf>
    <xf numFmtId="0" fontId="60" fillId="17" borderId="35" xfId="0" applyFont="1" applyFill="1" applyBorder="1" applyAlignment="1" applyProtection="1">
      <alignment horizontal="left" vertical="center" wrapText="1" indent="1"/>
    </xf>
    <xf numFmtId="0" fontId="58" fillId="17" borderId="30" xfId="0" applyFont="1" applyFill="1" applyBorder="1" applyAlignment="1" applyProtection="1">
      <alignment horizontal="left" vertical="center"/>
    </xf>
    <xf numFmtId="38" fontId="51" fillId="17" borderId="36" xfId="0" applyNumberFormat="1" applyFont="1" applyFill="1" applyBorder="1" applyAlignment="1" applyProtection="1">
      <alignment horizontal="right"/>
    </xf>
    <xf numFmtId="0" fontId="60" fillId="17" borderId="35" xfId="0" applyFont="1" applyFill="1" applyBorder="1" applyAlignment="1" applyProtection="1">
      <alignment horizontal="left" vertical="center" indent="1"/>
    </xf>
    <xf numFmtId="0" fontId="58" fillId="17" borderId="30" xfId="0" applyFont="1" applyFill="1" applyBorder="1" applyAlignment="1" applyProtection="1">
      <alignment horizontal="center" vertical="center"/>
    </xf>
    <xf numFmtId="37" fontId="51" fillId="17" borderId="36" xfId="0" applyNumberFormat="1" applyFont="1" applyFill="1" applyBorder="1" applyAlignment="1" applyProtection="1">
      <alignment horizontal="right"/>
    </xf>
    <xf numFmtId="37" fontId="51" fillId="17" borderId="27" xfId="0" applyNumberFormat="1" applyFont="1" applyFill="1" applyBorder="1" applyAlignment="1" applyProtection="1">
      <alignment horizontal="right"/>
    </xf>
    <xf numFmtId="0" fontId="58"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top" wrapText="1" indent="1"/>
    </xf>
    <xf numFmtId="49" fontId="60" fillId="17" borderId="33" xfId="0" applyNumberFormat="1" applyFont="1" applyFill="1" applyBorder="1" applyAlignment="1">
      <alignment horizontal="center" vertical="center"/>
    </xf>
    <xf numFmtId="38" fontId="51" fillId="17" borderId="37" xfId="0" applyNumberFormat="1" applyFont="1" applyFill="1" applyBorder="1" applyAlignment="1" applyProtection="1">
      <alignment horizontal="right"/>
    </xf>
    <xf numFmtId="49" fontId="60" fillId="17" borderId="35" xfId="0" applyNumberFormat="1" applyFont="1" applyFill="1" applyBorder="1" applyAlignment="1" applyProtection="1">
      <alignment horizontal="left" vertical="top" indent="1"/>
    </xf>
    <xf numFmtId="49" fontId="60" fillId="17" borderId="27" xfId="0" applyNumberFormat="1" applyFont="1" applyFill="1" applyBorder="1" applyAlignment="1">
      <alignment horizontal="center" vertical="top"/>
    </xf>
    <xf numFmtId="38" fontId="51" fillId="17" borderId="12" xfId="0" applyNumberFormat="1" applyFont="1" applyFill="1" applyBorder="1" applyAlignment="1" applyProtection="1">
      <alignment horizontal="right"/>
    </xf>
    <xf numFmtId="49" fontId="58" fillId="17" borderId="30" xfId="0" applyNumberFormat="1" applyFont="1" applyFill="1" applyBorder="1" applyAlignment="1" applyProtection="1">
      <alignment horizontal="center" vertical="center"/>
    </xf>
    <xf numFmtId="1" fontId="58" fillId="17" borderId="30" xfId="0" applyNumberFormat="1" applyFont="1" applyFill="1" applyBorder="1" applyAlignment="1" applyProtection="1">
      <alignment horizontal="center" vertical="center"/>
    </xf>
    <xf numFmtId="38" fontId="51" fillId="17" borderId="3" xfId="0" applyNumberFormat="1" applyFont="1" applyFill="1" applyBorder="1" applyAlignment="1" applyProtection="1">
      <alignment horizontal="right"/>
    </xf>
    <xf numFmtId="38" fontId="51" fillId="17" borderId="55" xfId="0" applyNumberFormat="1" applyFont="1" applyFill="1" applyBorder="1" applyAlignment="1" applyProtection="1">
      <alignment horizontal="right"/>
    </xf>
    <xf numFmtId="0" fontId="60" fillId="17" borderId="35" xfId="0" applyFont="1" applyFill="1" applyBorder="1" applyAlignment="1" applyProtection="1">
      <alignment horizontal="left" indent="1"/>
    </xf>
    <xf numFmtId="0" fontId="58" fillId="17" borderId="30" xfId="0" applyFont="1" applyFill="1" applyBorder="1" applyAlignment="1" applyProtection="1">
      <alignment horizontal="center"/>
    </xf>
    <xf numFmtId="0" fontId="60" fillId="17" borderId="36" xfId="0" applyFont="1" applyFill="1" applyBorder="1" applyAlignment="1" applyProtection="1">
      <alignment horizontal="left" vertical="center" indent="1"/>
    </xf>
    <xf numFmtId="0" fontId="58" fillId="17" borderId="27" xfId="0" applyFont="1" applyFill="1" applyBorder="1" applyAlignment="1" applyProtection="1">
      <alignment horizontal="center" vertical="center"/>
    </xf>
    <xf numFmtId="0" fontId="60" fillId="17" borderId="30" xfId="0" applyFont="1" applyFill="1" applyBorder="1" applyAlignment="1">
      <alignment vertical="center"/>
    </xf>
    <xf numFmtId="49" fontId="60" fillId="17" borderId="33" xfId="0" applyNumberFormat="1" applyFont="1" applyFill="1" applyBorder="1" applyAlignment="1" applyProtection="1">
      <alignment horizontal="left" vertical="center" wrapText="1" indent="1"/>
    </xf>
    <xf numFmtId="49" fontId="60" fillId="17" borderId="53" xfId="0" applyNumberFormat="1" applyFont="1" applyFill="1" applyBorder="1" applyAlignment="1">
      <alignment horizontal="center" vertical="center"/>
    </xf>
    <xf numFmtId="0" fontId="60" fillId="17" borderId="52" xfId="0" applyFont="1" applyFill="1" applyBorder="1" applyAlignment="1" applyProtection="1">
      <alignment horizontal="left" wrapText="1" indent="1"/>
    </xf>
    <xf numFmtId="0" fontId="58" fillId="17" borderId="53" xfId="0" applyFont="1" applyFill="1" applyBorder="1" applyAlignment="1" applyProtection="1">
      <alignment horizontal="left" indent="2"/>
    </xf>
    <xf numFmtId="176" fontId="53" fillId="17" borderId="2" xfId="0" applyNumberFormat="1" applyFont="1" applyFill="1" applyBorder="1" applyAlignment="1" applyProtection="1">
      <alignment vertical="center"/>
    </xf>
    <xf numFmtId="38" fontId="53" fillId="17" borderId="2"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vertical="center"/>
    </xf>
    <xf numFmtId="37" fontId="53" fillId="17" borderId="13" xfId="5" applyNumberFormat="1" applyFont="1" applyFill="1" applyBorder="1" applyAlignment="1" applyProtection="1">
      <alignment horizontal="right"/>
    </xf>
    <xf numFmtId="0" fontId="60" fillId="17" borderId="35" xfId="0" applyFont="1" applyFill="1" applyBorder="1" applyAlignment="1" applyProtection="1">
      <alignment horizontal="left" vertical="center" indent="2"/>
    </xf>
    <xf numFmtId="38" fontId="51" fillId="17" borderId="30" xfId="0" applyNumberFormat="1" applyFont="1" applyFill="1" applyBorder="1" applyAlignment="1" applyProtection="1">
      <alignment horizontal="right"/>
    </xf>
    <xf numFmtId="0" fontId="60" fillId="17" borderId="20" xfId="0" applyFont="1" applyFill="1" applyBorder="1" applyAlignment="1" applyProtection="1">
      <alignment horizontal="left" vertical="center" indent="2"/>
    </xf>
    <xf numFmtId="0" fontId="60" fillId="17" borderId="14" xfId="0" applyFont="1" applyFill="1" applyBorder="1" applyAlignment="1" applyProtection="1">
      <alignment horizontal="center" vertical="center"/>
    </xf>
    <xf numFmtId="38" fontId="51" fillId="17" borderId="26" xfId="0" applyNumberFormat="1" applyFont="1" applyFill="1" applyBorder="1" applyAlignment="1" applyProtection="1">
      <alignment horizontal="right"/>
    </xf>
    <xf numFmtId="0" fontId="60" fillId="17" borderId="30" xfId="0" applyFont="1" applyFill="1" applyBorder="1" applyAlignment="1" applyProtection="1">
      <alignment horizontal="center" vertical="center"/>
    </xf>
    <xf numFmtId="38" fontId="51" fillId="17" borderId="4" xfId="0" applyNumberFormat="1" applyFont="1" applyFill="1" applyBorder="1" applyAlignment="1" applyProtection="1">
      <alignment horizontal="right"/>
    </xf>
    <xf numFmtId="38" fontId="51" fillId="17" borderId="2" xfId="0" applyNumberFormat="1" applyFont="1" applyFill="1" applyBorder="1" applyAlignment="1" applyProtection="1">
      <alignment horizontal="right"/>
    </xf>
    <xf numFmtId="0" fontId="69" fillId="17" borderId="20" xfId="0" applyFont="1" applyFill="1" applyBorder="1" applyAlignment="1" applyProtection="1">
      <alignment horizontal="left" vertical="center" indent="1"/>
    </xf>
    <xf numFmtId="0" fontId="58" fillId="17" borderId="4" xfId="0" applyFont="1" applyFill="1" applyBorder="1" applyAlignment="1" applyProtection="1">
      <alignment horizontal="center"/>
    </xf>
    <xf numFmtId="38" fontId="51" fillId="17" borderId="28" xfId="0" applyNumberFormat="1" applyFont="1" applyFill="1" applyBorder="1" applyAlignment="1" applyProtection="1">
      <alignment horizontal="right"/>
    </xf>
    <xf numFmtId="38" fontId="51" fillId="17" borderId="18" xfId="0" applyNumberFormat="1" applyFont="1" applyFill="1" applyBorder="1" applyAlignment="1" applyProtection="1">
      <alignment horizontal="right"/>
    </xf>
    <xf numFmtId="38" fontId="51" fillId="17" borderId="0" xfId="0" applyNumberFormat="1" applyFont="1" applyFill="1" applyAlignment="1" applyProtection="1">
      <alignment horizontal="right"/>
    </xf>
    <xf numFmtId="38" fontId="51" fillId="17" borderId="128" xfId="0" applyNumberFormat="1" applyFont="1" applyFill="1" applyBorder="1" applyAlignment="1" applyProtection="1">
      <alignment horizontal="right" vertical="center"/>
      <protection locked="0"/>
    </xf>
    <xf numFmtId="38" fontId="51" fillId="17" borderId="2" xfId="0" applyNumberFormat="1" applyFont="1" applyFill="1" applyBorder="1" applyAlignment="1" applyProtection="1">
      <alignment horizontal="right" vertical="center"/>
      <protection locked="0"/>
    </xf>
    <xf numFmtId="38" fontId="51" fillId="17" borderId="27" xfId="0" applyNumberFormat="1" applyFont="1" applyFill="1" applyBorder="1" applyAlignment="1" applyProtection="1">
      <alignment horizontal="right" vertical="center"/>
      <protection locked="0"/>
    </xf>
    <xf numFmtId="38" fontId="51" fillId="17" borderId="128" xfId="0" applyNumberFormat="1" applyFont="1" applyFill="1" applyBorder="1" applyAlignment="1" applyProtection="1">
      <alignment horizontal="right" vertical="center"/>
    </xf>
    <xf numFmtId="38" fontId="51" fillId="17" borderId="2" xfId="0" applyNumberFormat="1" applyFont="1" applyFill="1" applyBorder="1" applyAlignment="1" applyProtection="1">
      <alignment horizontal="right" vertical="center"/>
    </xf>
    <xf numFmtId="0" fontId="60" fillId="17" borderId="27" xfId="0" applyFont="1" applyFill="1" applyBorder="1" applyAlignment="1">
      <alignment horizontal="left" vertical="center" wrapText="1" indent="1"/>
    </xf>
    <xf numFmtId="38" fontId="51" fillId="17" borderId="27" xfId="0" applyNumberFormat="1" applyFont="1" applyFill="1" applyBorder="1" applyAlignment="1" applyProtection="1">
      <alignment horizontal="right" vertical="center"/>
    </xf>
    <xf numFmtId="38" fontId="51" fillId="17" borderId="2" xfId="9" applyNumberFormat="1" applyFont="1" applyFill="1" applyBorder="1" applyAlignment="1" applyProtection="1">
      <alignment horizontal="right"/>
    </xf>
    <xf numFmtId="49" fontId="58" fillId="17" borderId="41" xfId="0" applyNumberFormat="1" applyFont="1" applyFill="1" applyBorder="1" applyAlignment="1" applyProtection="1">
      <alignment horizontal="center" vertical="center"/>
    </xf>
    <xf numFmtId="38" fontId="51" fillId="17" borderId="41" xfId="0" applyNumberFormat="1" applyFont="1" applyFill="1" applyBorder="1" applyAlignment="1" applyProtection="1">
      <alignment vertical="center"/>
    </xf>
    <xf numFmtId="49" fontId="58" fillId="17" borderId="7" xfId="0" applyNumberFormat="1" applyFont="1" applyFill="1" applyBorder="1" applyAlignment="1" applyProtection="1">
      <alignment horizontal="center" vertical="center"/>
    </xf>
    <xf numFmtId="38" fontId="51" fillId="17" borderId="41" xfId="0" applyNumberFormat="1" applyFont="1" applyFill="1" applyBorder="1" applyAlignment="1" applyProtection="1">
      <alignment horizontal="right" vertical="center"/>
    </xf>
    <xf numFmtId="49" fontId="58" fillId="17" borderId="7" xfId="0" applyNumberFormat="1" applyFont="1" applyFill="1" applyBorder="1" applyAlignment="1" applyProtection="1">
      <alignment horizontal="left" vertical="center" indent="2"/>
    </xf>
    <xf numFmtId="0" fontId="53" fillId="17" borderId="7" xfId="0" applyFont="1" applyFill="1" applyBorder="1" applyAlignment="1">
      <alignment horizontal="left" indent="2"/>
    </xf>
    <xf numFmtId="38" fontId="51" fillId="17" borderId="60" xfId="0" applyNumberFormat="1" applyFont="1" applyFill="1" applyBorder="1" applyAlignment="1" applyProtection="1"/>
    <xf numFmtId="38" fontId="51" fillId="17" borderId="41" xfId="0" applyNumberFormat="1" applyFont="1" applyFill="1" applyBorder="1" applyAlignment="1" applyProtection="1">
      <alignment horizontal="right"/>
    </xf>
    <xf numFmtId="0" fontId="60" fillId="17" borderId="54" xfId="0" applyFont="1" applyFill="1" applyBorder="1" applyAlignment="1" applyProtection="1">
      <alignment horizontal="left" vertical="center" indent="2"/>
    </xf>
    <xf numFmtId="0" fontId="60" fillId="17" borderId="41" xfId="0" applyFont="1" applyFill="1" applyBorder="1" applyAlignment="1" applyProtection="1">
      <alignment horizontal="center" vertical="center"/>
    </xf>
    <xf numFmtId="0" fontId="60" fillId="17" borderId="41" xfId="0" applyFont="1" applyFill="1" applyBorder="1" applyAlignment="1" applyProtection="1">
      <alignment horizontal="left" vertical="center" indent="1"/>
    </xf>
    <xf numFmtId="0" fontId="53" fillId="17" borderId="41" xfId="0" applyFont="1" applyFill="1" applyBorder="1" applyAlignment="1" applyProtection="1">
      <alignment vertical="center"/>
    </xf>
    <xf numFmtId="38" fontId="51" fillId="17" borderId="22" xfId="0" applyNumberFormat="1" applyFont="1" applyFill="1" applyBorder="1" applyAlignment="1" applyProtection="1">
      <alignment horizontal="right" vertical="center"/>
    </xf>
    <xf numFmtId="0" fontId="58" fillId="17" borderId="0" xfId="10" applyFont="1" applyFill="1" applyAlignment="1">
      <alignment vertical="center"/>
    </xf>
    <xf numFmtId="0" fontId="58" fillId="17" borderId="0" xfId="10" applyFont="1" applyFill="1" applyAlignment="1">
      <alignment horizontal="center" vertical="center"/>
    </xf>
    <xf numFmtId="0" fontId="58" fillId="17" borderId="0" xfId="10" applyFont="1" applyFill="1" applyAlignment="1">
      <alignment horizontal="right" vertical="center"/>
    </xf>
    <xf numFmtId="0" fontId="60" fillId="17" borderId="0" xfId="10" applyFont="1" applyFill="1" applyAlignment="1">
      <alignment horizontal="right" vertical="center" indent="3"/>
    </xf>
    <xf numFmtId="0" fontId="58" fillId="17" borderId="0" xfId="10" applyFont="1" applyFill="1" applyBorder="1" applyAlignment="1">
      <alignment horizontal="right" vertical="center"/>
    </xf>
    <xf numFmtId="3" fontId="60" fillId="17" borderId="57" xfId="10" applyNumberFormat="1" applyFont="1" applyFill="1" applyBorder="1" applyAlignment="1" applyProtection="1">
      <alignment vertical="center"/>
    </xf>
    <xf numFmtId="0" fontId="58" fillId="17" borderId="0" xfId="10" applyFont="1" applyFill="1" applyAlignment="1">
      <alignment horizontal="left" vertical="center"/>
    </xf>
    <xf numFmtId="0" fontId="60" fillId="17" borderId="0" xfId="10" applyFont="1" applyFill="1" applyAlignment="1">
      <alignment horizontal="right" vertical="center"/>
    </xf>
    <xf numFmtId="38" fontId="60" fillId="17" borderId="47" xfId="10" applyNumberFormat="1" applyFont="1" applyFill="1" applyBorder="1" applyAlignment="1">
      <alignment horizontal="right"/>
    </xf>
    <xf numFmtId="0" fontId="58" fillId="17" borderId="0" xfId="10" quotePrefix="1" applyFont="1" applyFill="1" applyAlignment="1">
      <alignment horizontal="left" vertical="center"/>
    </xf>
    <xf numFmtId="38" fontId="58" fillId="17" borderId="58" xfId="10" applyNumberFormat="1" applyFont="1" applyFill="1" applyBorder="1" applyAlignment="1" applyProtection="1">
      <alignment horizontal="right"/>
    </xf>
    <xf numFmtId="0" fontId="58" fillId="17" borderId="0" xfId="11" quotePrefix="1" applyFont="1" applyFill="1" applyAlignment="1">
      <alignment horizontal="left" vertical="center"/>
    </xf>
    <xf numFmtId="0" fontId="60" fillId="17" borderId="0" xfId="10" quotePrefix="1" applyFont="1" applyFill="1" applyAlignment="1">
      <alignment horizontal="left" vertical="center"/>
    </xf>
    <xf numFmtId="40" fontId="60" fillId="17" borderId="47" xfId="10" applyNumberFormat="1" applyFont="1" applyFill="1" applyBorder="1" applyAlignment="1" applyProtection="1">
      <alignment horizontal="right"/>
    </xf>
    <xf numFmtId="0" fontId="58" fillId="17" borderId="0" xfId="11" applyFont="1" applyFill="1" applyAlignment="1">
      <alignment horizontal="left" vertical="center"/>
    </xf>
    <xf numFmtId="0" fontId="58" fillId="17" borderId="0" xfId="11" applyFont="1" applyFill="1" applyAlignment="1">
      <alignment horizontal="right" vertical="center"/>
    </xf>
    <xf numFmtId="0" fontId="60" fillId="17" borderId="0" xfId="11" applyFont="1" applyFill="1" applyAlignment="1">
      <alignment horizontal="right" vertical="center"/>
    </xf>
    <xf numFmtId="0" fontId="58" fillId="17" borderId="0" xfId="11" applyFont="1" applyFill="1" applyBorder="1" applyAlignment="1">
      <alignment horizontal="right" vertical="center"/>
    </xf>
    <xf numFmtId="38" fontId="60" fillId="17" borderId="9" xfId="11" applyNumberFormat="1" applyFont="1" applyFill="1" applyBorder="1" applyAlignment="1" applyProtection="1">
      <alignment horizontal="right"/>
    </xf>
    <xf numFmtId="38" fontId="58" fillId="17" borderId="6" xfId="11" applyNumberFormat="1" applyFont="1" applyFill="1" applyBorder="1" applyAlignment="1" applyProtection="1">
      <alignment horizontal="right"/>
    </xf>
    <xf numFmtId="0" fontId="58" fillId="17" borderId="0" xfId="11" applyFont="1" applyFill="1" applyAlignment="1">
      <alignment vertical="center"/>
    </xf>
    <xf numFmtId="40" fontId="58" fillId="17" borderId="9" xfId="11" applyNumberFormat="1" applyFont="1" applyFill="1" applyBorder="1" applyAlignment="1" applyProtection="1">
      <alignment horizontal="right"/>
    </xf>
    <xf numFmtId="40" fontId="60"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1" fillId="17" borderId="127" xfId="0" applyFont="1" applyFill="1" applyBorder="1"/>
    <xf numFmtId="37" fontId="51" fillId="17" borderId="127" xfId="0" applyNumberFormat="1" applyFont="1" applyFill="1" applyBorder="1"/>
    <xf numFmtId="37" fontId="51" fillId="17" borderId="129" xfId="0" applyNumberFormat="1" applyFont="1" applyFill="1" applyBorder="1"/>
    <xf numFmtId="0" fontId="51" fillId="17" borderId="14" xfId="0" applyFont="1" applyFill="1" applyBorder="1"/>
    <xf numFmtId="0" fontId="51" fillId="17" borderId="21" xfId="0" applyFont="1" applyFill="1" applyBorder="1"/>
    <xf numFmtId="37" fontId="51" fillId="17" borderId="14" xfId="0" applyNumberFormat="1" applyFont="1" applyFill="1" applyBorder="1"/>
    <xf numFmtId="37" fontId="51" fillId="17" borderId="21" xfId="0" applyNumberFormat="1" applyFont="1" applyFill="1" applyBorder="1"/>
    <xf numFmtId="38" fontId="51" fillId="17" borderId="14" xfId="0" applyNumberFormat="1" applyFont="1" applyFill="1" applyBorder="1"/>
    <xf numFmtId="0" fontId="58" fillId="17" borderId="0" xfId="0" applyFont="1" applyFill="1" applyBorder="1" applyAlignment="1">
      <alignment horizontal="right"/>
    </xf>
    <xf numFmtId="38" fontId="51" fillId="17" borderId="18" xfId="0" applyNumberFormat="1" applyFont="1" applyFill="1" applyBorder="1"/>
    <xf numFmtId="0" fontId="51" fillId="17" borderId="13" xfId="0" applyFont="1" applyFill="1" applyBorder="1" applyAlignment="1">
      <alignment horizontal="right"/>
    </xf>
    <xf numFmtId="10" fontId="50" fillId="17" borderId="14" xfId="0" applyNumberFormat="1" applyFont="1" applyFill="1" applyBorder="1" applyAlignment="1">
      <alignment horizontal="left" indent="2"/>
    </xf>
    <xf numFmtId="38" fontId="51" fillId="17" borderId="2" xfId="3" applyNumberFormat="1" applyFont="1" applyFill="1" applyBorder="1" applyAlignment="1">
      <alignment vertical="center"/>
    </xf>
    <xf numFmtId="38" fontId="51" fillId="17" borderId="2" xfId="3" applyNumberFormat="1" applyFont="1" applyFill="1" applyBorder="1" applyAlignment="1" applyProtection="1">
      <alignment vertical="center"/>
    </xf>
    <xf numFmtId="38" fontId="51" fillId="17" borderId="27" xfId="3" applyNumberFormat="1" applyFont="1" applyFill="1" applyBorder="1" applyAlignment="1">
      <alignment vertical="center"/>
    </xf>
    <xf numFmtId="9" fontId="51" fillId="17" borderId="4" xfId="3" applyNumberFormat="1" applyFont="1" applyFill="1" applyBorder="1" applyAlignment="1">
      <alignment horizontal="center" vertical="center"/>
    </xf>
    <xf numFmtId="38" fontId="51" fillId="17" borderId="22" xfId="3" applyNumberFormat="1" applyFont="1" applyFill="1" applyBorder="1" applyAlignment="1">
      <alignment horizontal="right" vertical="center"/>
    </xf>
    <xf numFmtId="38" fontId="51" fillId="17" borderId="41"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0" fillId="17" borderId="75"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0" fillId="17" borderId="60" xfId="3" applyNumberFormat="1" applyFont="1" applyFill="1" applyBorder="1" applyAlignment="1">
      <alignment horizontal="right" vertical="center"/>
    </xf>
    <xf numFmtId="38" fontId="51" fillId="17" borderId="128" xfId="0" applyNumberFormat="1" applyFont="1" applyFill="1" applyBorder="1" applyAlignment="1" applyProtection="1">
      <alignment horizontal="right"/>
    </xf>
    <xf numFmtId="0" fontId="60" fillId="16" borderId="17" xfId="0" applyFont="1" applyFill="1" applyBorder="1" applyAlignment="1">
      <alignment horizontal="left" vertical="center" wrapText="1"/>
    </xf>
    <xf numFmtId="49" fontId="60" fillId="16" borderId="26" xfId="0" applyNumberFormat="1" applyFont="1" applyFill="1" applyBorder="1" applyAlignment="1">
      <alignment horizontal="center" vertical="center"/>
    </xf>
    <xf numFmtId="38" fontId="51" fillId="16" borderId="26" xfId="0" applyNumberFormat="1" applyFont="1" applyFill="1" applyBorder="1" applyAlignment="1">
      <alignment horizontal="right"/>
    </xf>
    <xf numFmtId="38" fontId="51" fillId="16" borderId="3" xfId="0" applyNumberFormat="1" applyFont="1" applyFill="1" applyBorder="1" applyAlignment="1">
      <alignment horizontal="right"/>
    </xf>
    <xf numFmtId="0" fontId="60" fillId="0" borderId="13" xfId="0" applyFont="1" applyFill="1" applyBorder="1" applyAlignment="1">
      <alignment horizontal="left" vertical="center" wrapText="1"/>
    </xf>
    <xf numFmtId="49" fontId="60" fillId="0" borderId="2" xfId="0" applyNumberFormat="1" applyFont="1" applyFill="1" applyBorder="1" applyAlignment="1">
      <alignment horizontal="center" vertical="center"/>
    </xf>
    <xf numFmtId="0" fontId="60" fillId="17" borderId="13" xfId="0" applyFont="1" applyFill="1" applyBorder="1" applyAlignment="1">
      <alignment horizontal="left" vertical="center" wrapText="1"/>
    </xf>
    <xf numFmtId="49" fontId="60" fillId="17" borderId="2" xfId="0" applyNumberFormat="1" applyFont="1" applyFill="1" applyBorder="1" applyAlignment="1">
      <alignment horizontal="center" vertical="center"/>
    </xf>
    <xf numFmtId="3" fontId="58" fillId="0" borderId="13" xfId="0" applyNumberFormat="1" applyFont="1" applyFill="1" applyBorder="1" applyAlignment="1">
      <alignment horizontal="left" vertical="center" wrapText="1" indent="1"/>
    </xf>
    <xf numFmtId="0" fontId="60" fillId="0" borderId="49" xfId="0" applyFont="1" applyFill="1" applyBorder="1" applyAlignment="1">
      <alignment horizontal="left" vertical="center" wrapText="1" indent="1"/>
    </xf>
    <xf numFmtId="0" fontId="60" fillId="0" borderId="13" xfId="0" applyFont="1" applyFill="1" applyBorder="1" applyAlignment="1">
      <alignment horizontal="left" vertical="center" wrapText="1" indent="1"/>
    </xf>
    <xf numFmtId="38" fontId="51" fillId="27" borderId="26" xfId="0" applyNumberFormat="1" applyFont="1" applyFill="1" applyBorder="1" applyAlignment="1">
      <alignment horizontal="right"/>
    </xf>
    <xf numFmtId="3" fontId="58" fillId="0" borderId="12" xfId="0" applyNumberFormat="1" applyFont="1" applyBorder="1" applyAlignment="1">
      <alignment horizontal="left" vertical="top" wrapText="1" indent="1"/>
    </xf>
    <xf numFmtId="38" fontId="51"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3" fillId="0" borderId="0" xfId="0" applyNumberFormat="1" applyFont="1" applyBorder="1" applyAlignment="1" applyProtection="1">
      <alignment vertical="center"/>
      <protection locked="0"/>
    </xf>
    <xf numFmtId="0" fontId="69" fillId="0" borderId="0" xfId="3" applyFont="1" applyBorder="1" applyAlignment="1" applyProtection="1">
      <alignment horizontal="center" vertical="top"/>
    </xf>
    <xf numFmtId="0" fontId="53" fillId="0" borderId="162" xfId="3" applyFont="1" applyBorder="1" applyProtection="1"/>
    <xf numFmtId="49" fontId="58" fillId="0" borderId="14" xfId="0" applyNumberFormat="1" applyFont="1" applyFill="1" applyBorder="1" applyAlignment="1" applyProtection="1">
      <alignment horizontal="center" vertical="center"/>
    </xf>
    <xf numFmtId="38" fontId="51" fillId="16" borderId="3" xfId="0" applyNumberFormat="1" applyFont="1" applyFill="1" applyBorder="1" applyAlignment="1" applyProtection="1">
      <alignment horizontal="right"/>
    </xf>
    <xf numFmtId="38" fontId="51"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8" fillId="0" borderId="0" xfId="3" applyFont="1" applyBorder="1" applyAlignment="1" applyProtection="1">
      <alignment horizontal="left" vertical="top" wrapText="1"/>
    </xf>
    <xf numFmtId="0" fontId="50" fillId="0" borderId="0" xfId="3" applyFont="1" applyAlignment="1" applyProtection="1">
      <alignment horizontal="center"/>
    </xf>
    <xf numFmtId="0" fontId="96" fillId="0" borderId="0" xfId="18" applyFont="1"/>
    <xf numFmtId="0" fontId="97" fillId="24" borderId="0" xfId="18" applyFont="1" applyFill="1" applyAlignment="1">
      <alignment horizontal="centerContinuous" vertical="center"/>
    </xf>
    <xf numFmtId="0" fontId="96" fillId="24" borderId="0" xfId="18" applyFont="1" applyFill="1" applyAlignment="1">
      <alignment horizontal="centerContinuous"/>
    </xf>
    <xf numFmtId="0" fontId="84" fillId="0" borderId="138" xfId="18" applyFont="1" applyFill="1" applyBorder="1" applyAlignment="1">
      <alignment horizontal="center" vertical="top" wrapText="1"/>
    </xf>
    <xf numFmtId="0" fontId="84" fillId="0" borderId="0" xfId="18" applyFont="1" applyFill="1" applyBorder="1" applyAlignment="1">
      <alignment horizontal="center" vertical="top" wrapText="1"/>
    </xf>
    <xf numFmtId="0" fontId="1" fillId="0" borderId="0" xfId="18" applyFont="1" applyAlignment="1">
      <alignment wrapText="1"/>
    </xf>
    <xf numFmtId="0" fontId="128" fillId="0" borderId="163" xfId="18" applyFont="1" applyFill="1" applyBorder="1" applyAlignment="1" applyProtection="1">
      <alignment horizontal="center" vertical="center"/>
      <protection locked="0"/>
    </xf>
    <xf numFmtId="0" fontId="99" fillId="0" borderId="0" xfId="18" applyNumberFormat="1" applyFont="1"/>
    <xf numFmtId="0" fontId="74" fillId="0" borderId="107" xfId="18" applyFont="1" applyBorder="1" applyAlignment="1">
      <alignment horizontal="left" vertical="center" wrapText="1"/>
    </xf>
    <xf numFmtId="0" fontId="74" fillId="0" borderId="165" xfId="18" applyFont="1" applyBorder="1" applyAlignment="1">
      <alignment horizontal="left" vertical="center" wrapText="1"/>
    </xf>
    <xf numFmtId="49" fontId="122" fillId="0" borderId="106" xfId="18" applyNumberFormat="1" applyFont="1" applyBorder="1" applyAlignment="1" applyProtection="1">
      <alignment horizontal="center" vertical="center"/>
      <protection locked="0"/>
    </xf>
    <xf numFmtId="0" fontId="122" fillId="0" borderId="106" xfId="18" applyFont="1" applyFill="1" applyBorder="1" applyAlignment="1" applyProtection="1">
      <alignment horizontal="center" vertical="center" wrapText="1"/>
      <protection locked="0"/>
    </xf>
    <xf numFmtId="0" fontId="96" fillId="0" borderId="106" xfId="18" applyFont="1" applyFill="1" applyBorder="1"/>
    <xf numFmtId="0" fontId="100" fillId="0" borderId="160" xfId="18" applyFont="1" applyBorder="1" applyAlignment="1">
      <alignment horizontal="left" vertical="center" wrapText="1"/>
    </xf>
    <xf numFmtId="0" fontId="100" fillId="0" borderId="161" xfId="18" applyFont="1" applyBorder="1" applyAlignment="1">
      <alignment horizontal="left" vertical="center" wrapText="1"/>
    </xf>
    <xf numFmtId="49" fontId="100" fillId="18" borderId="106" xfId="18" applyNumberFormat="1" applyFont="1" applyFill="1" applyBorder="1" applyAlignment="1">
      <alignment horizontal="center" vertical="center"/>
    </xf>
    <xf numFmtId="0" fontId="74" fillId="0" borderId="107" xfId="18" applyFont="1" applyFill="1" applyBorder="1" applyAlignment="1">
      <alignment horizontal="left" vertical="center" wrapText="1"/>
    </xf>
    <xf numFmtId="0" fontId="74" fillId="0" borderId="133"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96"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96" fillId="0" borderId="0" xfId="18" applyFont="1" applyProtection="1"/>
    <xf numFmtId="0" fontId="1" fillId="0" borderId="0" xfId="18" applyFont="1"/>
    <xf numFmtId="0" fontId="44" fillId="0" borderId="141" xfId="18" applyFont="1" applyBorder="1" applyAlignment="1">
      <alignment vertical="top"/>
    </xf>
    <xf numFmtId="0" fontId="44" fillId="0" borderId="142" xfId="18" applyFont="1" applyBorder="1" applyAlignment="1">
      <alignment vertical="top"/>
    </xf>
    <xf numFmtId="0" fontId="45" fillId="16" borderId="76" xfId="18" applyFont="1" applyFill="1" applyBorder="1" applyAlignment="1">
      <alignment vertical="top"/>
    </xf>
    <xf numFmtId="0" fontId="44" fillId="0" borderId="141" xfId="18" applyFont="1" applyBorder="1" applyAlignment="1">
      <alignment vertical="top" wrapText="1"/>
    </xf>
    <xf numFmtId="0" fontId="44" fillId="0" borderId="142" xfId="18" applyFont="1" applyBorder="1" applyAlignment="1">
      <alignment vertical="top" wrapText="1"/>
    </xf>
    <xf numFmtId="0" fontId="96" fillId="0" borderId="0" xfId="18" applyFont="1" applyAlignment="1">
      <alignment horizontal="left" vertical="center" wrapText="1"/>
    </xf>
    <xf numFmtId="0" fontId="96" fillId="0" borderId="0" xfId="18" applyFont="1" applyFill="1" applyBorder="1"/>
    <xf numFmtId="0" fontId="99" fillId="0" borderId="0" xfId="18" applyFont="1"/>
    <xf numFmtId="0" fontId="130" fillId="0" borderId="0" xfId="18" applyFont="1"/>
    <xf numFmtId="0" fontId="61" fillId="13" borderId="46" xfId="0" applyFont="1" applyFill="1" applyBorder="1" applyAlignment="1" applyProtection="1">
      <alignment horizontal="left" vertical="center"/>
    </xf>
    <xf numFmtId="0" fontId="60" fillId="13" borderId="6" xfId="0" applyFont="1" applyFill="1" applyBorder="1" applyAlignment="1" applyProtection="1">
      <alignment horizontal="left" vertical="center"/>
    </xf>
    <xf numFmtId="0" fontId="58" fillId="13" borderId="7" xfId="0" applyFont="1" applyFill="1" applyBorder="1" applyAlignment="1" applyProtection="1">
      <alignment horizontal="left" vertical="center" indent="2"/>
    </xf>
    <xf numFmtId="0" fontId="61" fillId="13" borderId="2" xfId="0" applyFont="1" applyFill="1" applyBorder="1" applyAlignment="1">
      <alignment horizontal="center" vertical="center"/>
    </xf>
    <xf numFmtId="49" fontId="60" fillId="0" borderId="2" xfId="0" applyNumberFormat="1" applyFont="1" applyFill="1" applyBorder="1" applyAlignment="1" applyProtection="1">
      <alignment horizontal="center" vertical="top" wrapText="1"/>
    </xf>
    <xf numFmtId="49" fontId="60" fillId="0" borderId="2" xfId="9" applyNumberFormat="1" applyFont="1" applyFill="1" applyBorder="1" applyAlignment="1">
      <alignment horizontal="center" vertical="top" wrapText="1"/>
    </xf>
    <xf numFmtId="49" fontId="60" fillId="5" borderId="2" xfId="9" applyNumberFormat="1" applyFont="1" applyFill="1" applyBorder="1" applyAlignment="1" applyProtection="1">
      <alignment horizontal="center" vertical="top" wrapText="1"/>
    </xf>
    <xf numFmtId="0" fontId="96" fillId="24" borderId="0" xfId="18" applyFont="1" applyFill="1" applyAlignment="1">
      <alignment horizontal="centerContinuous" vertical="center"/>
    </xf>
    <xf numFmtId="0" fontId="100" fillId="24" borderId="139" xfId="18" applyFont="1" applyFill="1" applyBorder="1" applyAlignment="1">
      <alignment horizontal="center" vertical="center" wrapText="1"/>
    </xf>
    <xf numFmtId="0" fontId="100" fillId="24" borderId="164" xfId="18" applyFont="1" applyFill="1" applyBorder="1" applyAlignment="1">
      <alignment horizontal="center" vertical="center" wrapText="1"/>
    </xf>
    <xf numFmtId="0" fontId="100" fillId="18" borderId="140" xfId="18" applyFont="1" applyFill="1" applyBorder="1" applyAlignment="1">
      <alignment horizontal="center" vertical="center" wrapText="1"/>
    </xf>
    <xf numFmtId="49" fontId="100" fillId="18" borderId="107" xfId="18" applyNumberFormat="1" applyFont="1" applyFill="1" applyBorder="1" applyAlignment="1">
      <alignment horizontal="center" vertical="center" wrapText="1"/>
    </xf>
    <xf numFmtId="0" fontId="45" fillId="18" borderId="108" xfId="18" applyFont="1" applyFill="1" applyBorder="1" applyAlignment="1">
      <alignment horizontal="center"/>
    </xf>
    <xf numFmtId="0" fontId="98" fillId="0" borderId="140" xfId="18" applyFont="1" applyFill="1" applyBorder="1" applyAlignment="1" applyProtection="1">
      <alignment horizontal="right"/>
    </xf>
    <xf numFmtId="0" fontId="61" fillId="24" borderId="12" xfId="3" applyNumberFormat="1" applyFont="1" applyFill="1" applyBorder="1" applyAlignment="1">
      <alignment horizontal="left"/>
    </xf>
    <xf numFmtId="0" fontId="50" fillId="0" borderId="12" xfId="3" applyNumberFormat="1" applyFont="1" applyFill="1" applyBorder="1" applyAlignment="1">
      <alignment horizontal="centerContinuous" vertical="center"/>
    </xf>
    <xf numFmtId="0" fontId="50" fillId="0" borderId="3" xfId="3" applyNumberFormat="1" applyFont="1" applyFill="1" applyBorder="1" applyAlignment="1">
      <alignment horizontal="centerContinuous" vertical="center"/>
    </xf>
    <xf numFmtId="0" fontId="51" fillId="13" borderId="39" xfId="0" applyFont="1" applyFill="1" applyBorder="1"/>
    <xf numFmtId="0" fontId="51" fillId="13" borderId="23" xfId="0" applyFont="1" applyFill="1" applyBorder="1" applyAlignment="1">
      <alignment horizontal="left" vertical="top"/>
    </xf>
    <xf numFmtId="0" fontId="51" fillId="13" borderId="23" xfId="0" applyFont="1" applyFill="1" applyBorder="1" applyAlignment="1">
      <alignment vertical="top" wrapText="1"/>
    </xf>
    <xf numFmtId="0" fontId="60" fillId="13" borderId="62" xfId="0" applyFont="1" applyFill="1" applyBorder="1" applyAlignment="1">
      <alignment vertical="top"/>
    </xf>
    <xf numFmtId="6" fontId="51" fillId="0" borderId="78" xfId="3" applyNumberFormat="1" applyFont="1" applyBorder="1" applyAlignment="1" applyProtection="1">
      <alignment horizontal="center"/>
      <protection locked="0"/>
    </xf>
    <xf numFmtId="0" fontId="53" fillId="0" borderId="0" xfId="3" applyFont="1" applyFill="1" applyBorder="1" applyAlignment="1" applyProtection="1">
      <alignment horizontal="center" vertical="center"/>
    </xf>
    <xf numFmtId="3" fontId="51" fillId="0" borderId="0" xfId="3" applyNumberFormat="1" applyFont="1" applyBorder="1" applyAlignment="1" applyProtection="1">
      <alignment horizontal="right" indent="1"/>
    </xf>
    <xf numFmtId="5" fontId="51" fillId="0" borderId="0" xfId="3" applyNumberFormat="1" applyFont="1" applyBorder="1" applyAlignment="1" applyProtection="1"/>
    <xf numFmtId="5" fontId="51" fillId="0" borderId="0" xfId="3" applyNumberFormat="1" applyFont="1" applyBorder="1" applyAlignment="1" applyProtection="1">
      <alignment horizontal="center"/>
    </xf>
    <xf numFmtId="38" fontId="58" fillId="0" borderId="148" xfId="11" applyNumberFormat="1" applyFont="1" applyFill="1" applyBorder="1" applyAlignment="1" applyProtection="1">
      <alignment horizontal="right"/>
      <protection locked="0"/>
    </xf>
    <xf numFmtId="38" fontId="58" fillId="17" borderId="0" xfId="11" applyNumberFormat="1" applyFont="1" applyFill="1" applyBorder="1" applyAlignment="1" applyProtection="1">
      <alignment horizontal="right"/>
    </xf>
    <xf numFmtId="38" fontId="58" fillId="17" borderId="9" xfId="11" applyNumberFormat="1" applyFont="1" applyFill="1" applyBorder="1" applyAlignment="1" applyProtection="1">
      <alignment horizontal="right"/>
    </xf>
    <xf numFmtId="3" fontId="58" fillId="17" borderId="9" xfId="10" applyNumberFormat="1" applyFont="1" applyFill="1" applyBorder="1" applyAlignment="1" applyProtection="1">
      <alignment vertical="center"/>
    </xf>
    <xf numFmtId="3" fontId="58" fillId="17" borderId="6" xfId="10" applyNumberFormat="1" applyFont="1" applyFill="1" applyBorder="1" applyAlignment="1" applyProtection="1">
      <alignment vertical="center"/>
    </xf>
    <xf numFmtId="38" fontId="58" fillId="17" borderId="9" xfId="10" applyNumberFormat="1" applyFont="1" applyFill="1" applyBorder="1" applyAlignment="1" applyProtection="1">
      <alignment horizontal="right" vertical="center"/>
    </xf>
    <xf numFmtId="38" fontId="58" fillId="17" borderId="0" xfId="10" applyNumberFormat="1" applyFont="1" applyFill="1" applyAlignment="1">
      <alignment vertical="top"/>
    </xf>
    <xf numFmtId="38" fontId="58" fillId="17" borderId="6" xfId="10" applyNumberFormat="1" applyFont="1" applyFill="1" applyBorder="1" applyAlignment="1" applyProtection="1">
      <alignment horizontal="right" vertical="center"/>
    </xf>
    <xf numFmtId="38" fontId="58" fillId="17" borderId="6" xfId="10" applyNumberFormat="1" applyFont="1" applyFill="1" applyBorder="1" applyAlignment="1" applyProtection="1">
      <alignment horizontal="right"/>
    </xf>
    <xf numFmtId="38" fontId="58" fillId="17" borderId="0" xfId="10" applyNumberFormat="1" applyFont="1" applyFill="1" applyAlignment="1">
      <alignment horizontal="right"/>
    </xf>
    <xf numFmtId="38" fontId="58" fillId="17" borderId="9" xfId="10" applyNumberFormat="1" applyFont="1" applyFill="1" applyBorder="1" applyAlignment="1" applyProtection="1">
      <alignment horizontal="right"/>
    </xf>
    <xf numFmtId="38" fontId="58" fillId="17" borderId="6" xfId="10" applyNumberFormat="1" applyFont="1" applyFill="1" applyBorder="1" applyAlignment="1">
      <alignment horizontal="right"/>
    </xf>
    <xf numFmtId="38" fontId="58" fillId="17" borderId="148" xfId="10" applyNumberFormat="1" applyFont="1" applyFill="1" applyBorder="1" applyAlignment="1" applyProtection="1">
      <alignment horizontal="right"/>
    </xf>
    <xf numFmtId="0" fontId="60" fillId="0" borderId="0" xfId="11" quotePrefix="1" applyFont="1" applyAlignment="1">
      <alignment horizontal="left" vertical="top"/>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0" applyFont="1" applyAlignment="1">
      <alignment vertical="center"/>
    </xf>
    <xf numFmtId="0" fontId="60" fillId="0" borderId="0" xfId="11" applyFont="1" applyAlignment="1">
      <alignment vertical="center"/>
    </xf>
    <xf numFmtId="0" fontId="60" fillId="0" borderId="0" xfId="11" applyFont="1" applyAlignment="1">
      <alignment horizontal="right" vertical="center"/>
    </xf>
    <xf numFmtId="0" fontId="60" fillId="0" borderId="0" xfId="0" applyFont="1" applyBorder="1" applyAlignment="1" applyProtection="1">
      <alignment horizontal="left" vertical="center"/>
    </xf>
    <xf numFmtId="0" fontId="83" fillId="0" borderId="0" xfId="2" applyFont="1" applyAlignment="1" applyProtection="1">
      <alignment horizontal="right" vertical="center"/>
    </xf>
    <xf numFmtId="0" fontId="30" fillId="0" borderId="0" xfId="2" applyAlignment="1" applyProtection="1">
      <alignment vertical="center"/>
    </xf>
    <xf numFmtId="0" fontId="60" fillId="18" borderId="21" xfId="0" applyFont="1" applyFill="1" applyBorder="1" applyAlignment="1" applyProtection="1">
      <alignment vertical="center"/>
    </xf>
    <xf numFmtId="0" fontId="60" fillId="18" borderId="2" xfId="0" applyFont="1" applyFill="1" applyBorder="1" applyAlignment="1" applyProtection="1">
      <alignment vertical="center"/>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indent="1"/>
      <protection locked="0"/>
    </xf>
    <xf numFmtId="0" fontId="40"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9" xfId="12" applyFont="1" applyBorder="1" applyAlignment="1" applyProtection="1">
      <alignment horizontal="center" vertical="center" wrapText="1"/>
    </xf>
    <xf numFmtId="0" fontId="131"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0" fillId="0" borderId="19" xfId="2" applyNumberFormat="1" applyFont="1" applyBorder="1" applyAlignment="1" applyProtection="1">
      <alignment horizontal="left" vertical="center"/>
      <protection locked="0"/>
    </xf>
    <xf numFmtId="0" fontId="40" fillId="0" borderId="20" xfId="2" applyFont="1" applyBorder="1" applyAlignment="1" applyProtection="1">
      <alignment horizontal="left" vertical="center"/>
      <protection locked="0"/>
    </xf>
    <xf numFmtId="0" fontId="40"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5" fillId="0" borderId="19" xfId="0" applyFont="1" applyBorder="1" applyAlignment="1">
      <alignment horizontal="center" vertical="top"/>
    </xf>
    <xf numFmtId="0" fontId="35" fillId="0" borderId="20" xfId="0" applyFont="1" applyBorder="1" applyAlignment="1">
      <alignment horizontal="center" vertical="top"/>
    </xf>
    <xf numFmtId="0" fontId="35"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readingOrder="1"/>
      <protection locked="0"/>
    </xf>
    <xf numFmtId="0" fontId="10" fillId="0" borderId="129" xfId="0" applyNumberFormat="1" applyFont="1" applyBorder="1" applyAlignment="1" applyProtection="1">
      <alignment horizontal="left" vertical="center" readingOrder="1"/>
      <protection locked="0"/>
    </xf>
    <xf numFmtId="0" fontId="7" fillId="0" borderId="129" xfId="0" applyFont="1" applyBorder="1" applyAlignment="1" applyProtection="1">
      <alignment vertical="center" readingOrder="1"/>
      <protection locked="0"/>
    </xf>
    <xf numFmtId="0" fontId="7" fillId="0" borderId="127"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0"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0" fillId="0" borderId="0" xfId="0" applyFont="1" applyBorder="1" applyAlignment="1">
      <alignment horizontal="center" vertical="center"/>
    </xf>
    <xf numFmtId="0" fontId="50" fillId="0" borderId="0" xfId="0" applyFont="1" applyBorder="1" applyAlignment="1">
      <alignment horizontal="center"/>
    </xf>
    <xf numFmtId="0" fontId="54" fillId="0" borderId="0" xfId="2" applyFont="1" applyBorder="1" applyAlignment="1" applyProtection="1">
      <alignment horizontal="center"/>
    </xf>
    <xf numFmtId="0" fontId="50" fillId="0" borderId="48" xfId="0" applyFont="1" applyBorder="1" applyAlignment="1">
      <alignment horizontal="center"/>
    </xf>
    <xf numFmtId="0" fontId="62" fillId="0" borderId="0" xfId="0" applyFont="1" applyBorder="1" applyAlignment="1" applyProtection="1">
      <alignment horizontal="center" vertical="center"/>
    </xf>
    <xf numFmtId="0" fontId="51" fillId="0" borderId="12" xfId="3" applyFont="1" applyBorder="1" applyAlignment="1" applyProtection="1">
      <alignment horizontal="left" vertical="top"/>
      <protection locked="0"/>
    </xf>
    <xf numFmtId="0" fontId="51" fillId="0" borderId="16" xfId="3" applyFont="1" applyBorder="1" applyAlignment="1" applyProtection="1">
      <alignment horizontal="left" vertical="top"/>
      <protection locked="0"/>
    </xf>
    <xf numFmtId="0" fontId="51" fillId="0" borderId="10" xfId="3" applyFont="1" applyBorder="1" applyAlignment="1" applyProtection="1">
      <alignment horizontal="left" vertical="top"/>
      <protection locked="0"/>
    </xf>
    <xf numFmtId="0" fontId="51" fillId="0" borderId="17" xfId="3" applyFont="1" applyBorder="1" applyAlignment="1" applyProtection="1">
      <alignment horizontal="left" vertical="top"/>
      <protection locked="0"/>
    </xf>
    <xf numFmtId="0" fontId="51" fillId="0" borderId="0" xfId="3" applyFont="1" applyBorder="1" applyAlignment="1" applyProtection="1">
      <alignment horizontal="left" vertical="top"/>
      <protection locked="0"/>
    </xf>
    <xf numFmtId="0" fontId="51" fillId="0" borderId="18" xfId="3" applyFont="1" applyBorder="1" applyAlignment="1" applyProtection="1">
      <alignment horizontal="left" vertical="top"/>
      <protection locked="0"/>
    </xf>
    <xf numFmtId="0" fontId="51" fillId="0" borderId="126" xfId="3" applyFont="1" applyBorder="1" applyAlignment="1" applyProtection="1">
      <alignment horizontal="left" vertical="top"/>
      <protection locked="0"/>
    </xf>
    <xf numFmtId="0" fontId="51" fillId="0" borderId="129" xfId="3" applyFont="1" applyBorder="1" applyAlignment="1" applyProtection="1">
      <alignment horizontal="left" vertical="top"/>
      <protection locked="0"/>
    </xf>
    <xf numFmtId="0" fontId="51" fillId="0" borderId="127" xfId="3" applyFont="1" applyBorder="1" applyAlignment="1" applyProtection="1">
      <alignment horizontal="left" vertical="top"/>
      <protection locked="0"/>
    </xf>
    <xf numFmtId="0" fontId="50" fillId="0" borderId="135" xfId="3" applyFont="1" applyBorder="1" applyAlignment="1" applyProtection="1">
      <alignment horizontal="center"/>
      <protection locked="0"/>
    </xf>
    <xf numFmtId="0" fontId="69" fillId="0" borderId="0" xfId="3" applyFont="1" applyBorder="1" applyAlignment="1">
      <alignment horizontal="left" vertical="top" wrapText="1"/>
    </xf>
    <xf numFmtId="0" fontId="76" fillId="0" borderId="0" xfId="3" applyFont="1" applyBorder="1" applyAlignment="1">
      <alignment horizontal="left" vertical="top" wrapText="1"/>
    </xf>
    <xf numFmtId="0" fontId="76" fillId="0" borderId="0" xfId="3" applyFont="1" applyAlignment="1">
      <alignment horizontal="left" vertical="top" wrapText="1"/>
    </xf>
    <xf numFmtId="0" fontId="62" fillId="0" borderId="0" xfId="0" applyFont="1" applyBorder="1" applyAlignment="1" applyProtection="1">
      <alignment horizontal="left" vertical="center"/>
    </xf>
    <xf numFmtId="0" fontId="62" fillId="0" borderId="0" xfId="0" applyFont="1" applyAlignment="1">
      <alignment horizontal="left" vertical="center"/>
    </xf>
    <xf numFmtId="0" fontId="61" fillId="0" borderId="0" xfId="0" applyFont="1" applyAlignment="1">
      <alignment horizontal="left" vertical="center"/>
    </xf>
    <xf numFmtId="0" fontId="71" fillId="0" borderId="0" xfId="0" applyFont="1" applyAlignment="1">
      <alignment horizontal="left" vertical="center"/>
    </xf>
    <xf numFmtId="0" fontId="53" fillId="0" borderId="0" xfId="0" applyFont="1" applyAlignment="1">
      <alignment horizontal="left" vertical="center"/>
    </xf>
    <xf numFmtId="0" fontId="50" fillId="19" borderId="0" xfId="0" applyFont="1" applyFill="1" applyBorder="1" applyAlignment="1" applyProtection="1">
      <alignment horizontal="center" vertical="center"/>
    </xf>
    <xf numFmtId="0" fontId="50" fillId="19" borderId="104" xfId="0" applyFont="1" applyFill="1" applyBorder="1" applyAlignment="1" applyProtection="1">
      <alignment horizontal="center" vertical="center"/>
    </xf>
    <xf numFmtId="0" fontId="51" fillId="0" borderId="12" xfId="0" applyFont="1" applyBorder="1" applyAlignment="1" applyProtection="1">
      <alignment horizontal="left" vertical="top" wrapText="1"/>
      <protection locked="0"/>
    </xf>
    <xf numFmtId="0" fontId="51" fillId="0" borderId="16" xfId="0" applyFont="1" applyBorder="1" applyAlignment="1" applyProtection="1">
      <alignment horizontal="left" vertical="top" wrapText="1"/>
      <protection locked="0"/>
    </xf>
    <xf numFmtId="0" fontId="51" fillId="0" borderId="10" xfId="0" applyFont="1" applyBorder="1" applyAlignment="1" applyProtection="1">
      <alignment horizontal="left" vertical="top" wrapText="1"/>
      <protection locked="0"/>
    </xf>
    <xf numFmtId="0" fontId="51" fillId="0" borderId="17" xfId="0" applyFont="1" applyBorder="1" applyAlignment="1" applyProtection="1">
      <alignment horizontal="left" vertical="top" wrapText="1"/>
      <protection locked="0"/>
    </xf>
    <xf numFmtId="0" fontId="51" fillId="0" borderId="0" xfId="0" applyFont="1" applyBorder="1" applyAlignment="1" applyProtection="1">
      <alignment horizontal="left" vertical="top" wrapText="1"/>
      <protection locked="0"/>
    </xf>
    <xf numFmtId="0" fontId="51" fillId="0" borderId="18" xfId="0" applyFont="1" applyBorder="1" applyAlignment="1" applyProtection="1">
      <alignment horizontal="left" vertical="top" wrapText="1"/>
      <protection locked="0"/>
    </xf>
    <xf numFmtId="0" fontId="51" fillId="0" borderId="126" xfId="0" applyFont="1" applyBorder="1" applyAlignment="1" applyProtection="1">
      <alignment horizontal="left" vertical="top" wrapText="1"/>
      <protection locked="0"/>
    </xf>
    <xf numFmtId="0" fontId="51" fillId="0" borderId="129" xfId="0" applyFont="1" applyBorder="1" applyAlignment="1" applyProtection="1">
      <alignment horizontal="left" vertical="top" wrapText="1"/>
      <protection locked="0"/>
    </xf>
    <xf numFmtId="0" fontId="51" fillId="0" borderId="127" xfId="0" applyFont="1" applyBorder="1" applyAlignment="1" applyProtection="1">
      <alignment horizontal="left" vertical="top" wrapText="1"/>
      <protection locked="0"/>
    </xf>
    <xf numFmtId="0" fontId="56" fillId="0" borderId="0" xfId="0" applyFont="1" applyBorder="1" applyAlignment="1" applyProtection="1">
      <alignment horizontal="center" vertical="center"/>
    </xf>
    <xf numFmtId="38" fontId="50" fillId="0" borderId="79" xfId="0" applyNumberFormat="1" applyFont="1" applyBorder="1" applyAlignment="1" applyProtection="1">
      <alignment horizontal="left" vertical="top" wrapText="1"/>
      <protection locked="0"/>
    </xf>
    <xf numFmtId="0" fontId="50" fillId="0" borderId="80" xfId="0" applyFont="1" applyBorder="1" applyAlignment="1" applyProtection="1">
      <alignment wrapText="1"/>
      <protection locked="0"/>
    </xf>
    <xf numFmtId="0" fontId="50" fillId="0" borderId="81" xfId="0" applyFont="1" applyBorder="1" applyAlignment="1" applyProtection="1">
      <alignment wrapText="1"/>
      <protection locked="0"/>
    </xf>
    <xf numFmtId="0" fontId="50" fillId="0" borderId="82" xfId="0" applyFont="1" applyBorder="1" applyAlignment="1" applyProtection="1">
      <alignment wrapText="1"/>
      <protection locked="0"/>
    </xf>
    <xf numFmtId="0" fontId="50" fillId="0" borderId="0" xfId="0" applyFont="1" applyAlignment="1" applyProtection="1">
      <alignment wrapText="1"/>
      <protection locked="0"/>
    </xf>
    <xf numFmtId="0" fontId="50" fillId="0" borderId="83" xfId="0" applyFont="1" applyBorder="1" applyAlignment="1" applyProtection="1">
      <alignment wrapText="1"/>
      <protection locked="0"/>
    </xf>
    <xf numFmtId="0" fontId="50" fillId="0" borderId="84" xfId="0" applyFont="1" applyBorder="1" applyAlignment="1" applyProtection="1">
      <alignment wrapText="1"/>
      <protection locked="0"/>
    </xf>
    <xf numFmtId="0" fontId="50" fillId="0" borderId="85" xfId="0" applyFont="1" applyBorder="1" applyAlignment="1" applyProtection="1">
      <alignment wrapText="1"/>
      <protection locked="0"/>
    </xf>
    <xf numFmtId="0" fontId="50" fillId="0" borderId="86" xfId="0" applyFont="1" applyBorder="1" applyAlignment="1" applyProtection="1">
      <alignment wrapText="1"/>
      <protection locked="0"/>
    </xf>
    <xf numFmtId="0" fontId="80" fillId="0" borderId="0" xfId="0" applyNumberFormat="1" applyFont="1" applyBorder="1" applyAlignment="1" applyProtection="1">
      <alignment horizontal="left" vertical="center" wrapText="1"/>
    </xf>
    <xf numFmtId="0" fontId="51" fillId="0" borderId="0" xfId="0" applyFont="1" applyAlignment="1">
      <alignment horizontal="left" vertical="center" wrapText="1"/>
    </xf>
    <xf numFmtId="166" fontId="58" fillId="0" borderId="0" xfId="0" applyNumberFormat="1" applyFont="1" applyBorder="1" applyAlignment="1" applyProtection="1">
      <alignment horizontal="left" vertical="center"/>
    </xf>
    <xf numFmtId="166" fontId="53" fillId="0" borderId="0" xfId="0" applyNumberFormat="1" applyFont="1" applyAlignment="1">
      <alignment horizontal="left" vertical="center"/>
    </xf>
    <xf numFmtId="0" fontId="58" fillId="0" borderId="0" xfId="0" applyFont="1" applyBorder="1" applyAlignment="1" applyProtection="1">
      <alignment wrapText="1"/>
    </xf>
    <xf numFmtId="0" fontId="58" fillId="0" borderId="0" xfId="0" applyFont="1" applyAlignment="1" applyProtection="1">
      <alignment horizontal="left" vertical="center"/>
    </xf>
    <xf numFmtId="0" fontId="58" fillId="0" borderId="0" xfId="0" applyFont="1" applyAlignment="1">
      <alignment horizontal="left" vertical="center"/>
    </xf>
    <xf numFmtId="0" fontId="58" fillId="0" borderId="0" xfId="0" applyFont="1" applyBorder="1" applyAlignment="1" applyProtection="1">
      <alignment vertical="top" wrapText="1"/>
    </xf>
    <xf numFmtId="0" fontId="58" fillId="0" borderId="0" xfId="0" applyFont="1" applyAlignment="1">
      <alignment wrapText="1"/>
    </xf>
    <xf numFmtId="0" fontId="68" fillId="0" borderId="0" xfId="0" applyFont="1" applyAlignment="1">
      <alignment horizontal="center" vertical="center"/>
    </xf>
    <xf numFmtId="0" fontId="53" fillId="0" borderId="0" xfId="0" applyFont="1" applyAlignment="1">
      <alignment horizontal="center" vertical="center"/>
    </xf>
    <xf numFmtId="0" fontId="52" fillId="0" borderId="0" xfId="2" applyFont="1" applyAlignment="1" applyProtection="1">
      <alignment horizontal="center" vertical="center"/>
    </xf>
    <xf numFmtId="0" fontId="50" fillId="0" borderId="10" xfId="0" applyFont="1" applyFill="1" applyBorder="1" applyAlignment="1" applyProtection="1">
      <alignment horizontal="center" vertical="center" wrapText="1"/>
    </xf>
    <xf numFmtId="0" fontId="50" fillId="0" borderId="127" xfId="0" applyFont="1" applyFill="1" applyBorder="1" applyAlignment="1" applyProtection="1">
      <alignment horizontal="center" vertical="center" wrapText="1"/>
    </xf>
    <xf numFmtId="3" fontId="60" fillId="24" borderId="13" xfId="0" applyNumberFormat="1" applyFont="1" applyFill="1" applyBorder="1" applyAlignment="1" applyProtection="1">
      <alignment horizontal="left" vertical="center"/>
    </xf>
    <xf numFmtId="3" fontId="60" fillId="24" borderId="14" xfId="0" applyNumberFormat="1" applyFont="1" applyFill="1" applyBorder="1" applyAlignment="1" applyProtection="1">
      <alignment horizontal="left" vertical="center"/>
    </xf>
    <xf numFmtId="164" fontId="60" fillId="24" borderId="49" xfId="0" applyNumberFormat="1" applyFont="1" applyFill="1" applyBorder="1" applyAlignment="1" applyProtection="1">
      <alignment horizontal="left" vertical="center"/>
    </xf>
    <xf numFmtId="164" fontId="60" fillId="24" borderId="31" xfId="0" applyNumberFormat="1" applyFont="1" applyFill="1" applyBorder="1" applyAlignment="1" applyProtection="1">
      <alignment horizontal="left" vertical="center"/>
    </xf>
    <xf numFmtId="0" fontId="60" fillId="24" borderId="34" xfId="0" applyFont="1" applyFill="1" applyBorder="1" applyAlignment="1" applyProtection="1">
      <alignment horizontal="left" vertical="center"/>
    </xf>
    <xf numFmtId="0" fontId="60" fillId="24" borderId="31" xfId="0" applyFont="1" applyFill="1" applyBorder="1" applyAlignment="1" applyProtection="1">
      <alignment horizontal="left" vertical="center"/>
    </xf>
    <xf numFmtId="164" fontId="60" fillId="24" borderId="13" xfId="0" applyNumberFormat="1" applyFont="1" applyFill="1" applyBorder="1" applyAlignment="1" applyProtection="1">
      <alignment horizontal="left" vertical="center"/>
    </xf>
    <xf numFmtId="164" fontId="60" fillId="24" borderId="14" xfId="0" applyNumberFormat="1" applyFont="1" applyFill="1" applyBorder="1" applyAlignment="1" applyProtection="1">
      <alignment horizontal="left" vertical="center"/>
    </xf>
    <xf numFmtId="164" fontId="60" fillId="17" borderId="36" xfId="0" applyNumberFormat="1" applyFont="1" applyFill="1" applyBorder="1" applyAlignment="1" applyProtection="1">
      <alignment horizontal="left" vertical="center" wrapText="1" indent="2"/>
    </xf>
    <xf numFmtId="164" fontId="60" fillId="17" borderId="30" xfId="0" applyNumberFormat="1" applyFont="1" applyFill="1" applyBorder="1" applyAlignment="1" applyProtection="1">
      <alignment horizontal="left" vertical="center" wrapText="1" indent="2"/>
    </xf>
    <xf numFmtId="0" fontId="60" fillId="17" borderId="52" xfId="0" applyFont="1" applyFill="1" applyBorder="1" applyAlignment="1" applyProtection="1">
      <alignment horizontal="left" vertical="center" indent="2"/>
    </xf>
    <xf numFmtId="0" fontId="60" fillId="17" borderId="53" xfId="0" applyFont="1" applyFill="1" applyBorder="1" applyAlignment="1" applyProtection="1">
      <alignment horizontal="left" vertical="center" indent="2"/>
    </xf>
    <xf numFmtId="0" fontId="60" fillId="17" borderId="35" xfId="0" applyFont="1" applyFill="1" applyBorder="1" applyAlignment="1" applyProtection="1">
      <alignment horizontal="left" vertical="center" indent="2"/>
    </xf>
    <xf numFmtId="0" fontId="60" fillId="17" borderId="30" xfId="0" applyFont="1" applyFill="1" applyBorder="1" applyAlignment="1" applyProtection="1">
      <alignment horizontal="left" vertical="center" indent="2"/>
    </xf>
    <xf numFmtId="0" fontId="58" fillId="17" borderId="52" xfId="0" applyFont="1" applyFill="1" applyBorder="1" applyAlignment="1" applyProtection="1">
      <alignment horizontal="left" vertical="center" wrapText="1" indent="2"/>
    </xf>
    <xf numFmtId="0" fontId="53" fillId="17" borderId="53" xfId="0" applyFont="1" applyFill="1" applyBorder="1" applyAlignment="1">
      <alignment horizontal="left" wrapText="1" indent="2"/>
    </xf>
    <xf numFmtId="3" fontId="60" fillId="0" borderId="10" xfId="0" applyNumberFormat="1" applyFont="1" applyBorder="1" applyAlignment="1" applyProtection="1">
      <alignment horizontal="center" vertical="center" wrapText="1"/>
    </xf>
    <xf numFmtId="3" fontId="60" fillId="0" borderId="127" xfId="0" applyNumberFormat="1" applyFont="1" applyBorder="1" applyAlignment="1" applyProtection="1">
      <alignment horizontal="center" vertical="center" wrapText="1"/>
    </xf>
    <xf numFmtId="0" fontId="60" fillId="17" borderId="34" xfId="0" applyFont="1" applyFill="1" applyBorder="1" applyAlignment="1" applyProtection="1">
      <alignment horizontal="left" vertical="center" indent="1"/>
    </xf>
    <xf numFmtId="0" fontId="60" fillId="17" borderId="31" xfId="0" applyFont="1" applyFill="1" applyBorder="1" applyAlignment="1" applyProtection="1">
      <alignment horizontal="left" vertical="center" indent="1"/>
    </xf>
    <xf numFmtId="0" fontId="58" fillId="0" borderId="21" xfId="0" applyFont="1" applyBorder="1" applyAlignment="1" applyProtection="1">
      <alignment horizontal="left" vertical="center" indent="1"/>
    </xf>
    <xf numFmtId="0" fontId="58" fillId="0" borderId="14" xfId="0" applyFont="1" applyBorder="1" applyAlignment="1" applyProtection="1">
      <alignment horizontal="left" vertical="center" indent="1"/>
    </xf>
    <xf numFmtId="164" fontId="60" fillId="26" borderId="13" xfId="0" applyNumberFormat="1" applyFont="1" applyFill="1" applyBorder="1" applyAlignment="1" applyProtection="1">
      <alignment horizontal="left" vertical="center" wrapText="1" indent="1"/>
    </xf>
    <xf numFmtId="164" fontId="60" fillId="26" borderId="14" xfId="0" applyNumberFormat="1" applyFont="1" applyFill="1" applyBorder="1" applyAlignment="1" applyProtection="1">
      <alignment horizontal="left" vertical="center" wrapText="1" indent="1"/>
    </xf>
    <xf numFmtId="164" fontId="60" fillId="15" borderId="13" xfId="0" applyNumberFormat="1" applyFont="1" applyFill="1" applyBorder="1" applyAlignment="1" applyProtection="1">
      <alignment horizontal="left" vertical="center" wrapText="1" indent="1"/>
    </xf>
    <xf numFmtId="164" fontId="60" fillId="15" borderId="14" xfId="0" applyNumberFormat="1" applyFont="1" applyFill="1" applyBorder="1" applyAlignment="1" applyProtection="1">
      <alignment horizontal="left" vertical="center" wrapText="1" indent="1"/>
    </xf>
    <xf numFmtId="164" fontId="60" fillId="18" borderId="13" xfId="0" applyNumberFormat="1" applyFont="1" applyFill="1" applyBorder="1" applyAlignment="1" applyProtection="1">
      <alignment horizontal="left" vertical="center" wrapText="1"/>
    </xf>
    <xf numFmtId="164" fontId="60" fillId="18" borderId="14" xfId="0" applyNumberFormat="1" applyFont="1" applyFill="1" applyBorder="1" applyAlignment="1" applyProtection="1">
      <alignment horizontal="left" vertical="center" wrapText="1"/>
    </xf>
    <xf numFmtId="49" fontId="60" fillId="24" borderId="13" xfId="0" applyNumberFormat="1" applyFont="1" applyFill="1" applyBorder="1" applyAlignment="1" applyProtection="1">
      <alignment horizontal="left" vertical="center"/>
    </xf>
    <xf numFmtId="49" fontId="60" fillId="24" borderId="14" xfId="0" applyNumberFormat="1" applyFont="1" applyFill="1" applyBorder="1" applyAlignment="1" applyProtection="1">
      <alignment horizontal="left" vertical="center"/>
    </xf>
    <xf numFmtId="0" fontId="60" fillId="24" borderId="13" xfId="0" applyFont="1" applyFill="1" applyBorder="1" applyAlignment="1" applyProtection="1">
      <alignment vertical="center"/>
    </xf>
    <xf numFmtId="0" fontId="60" fillId="24" borderId="14" xfId="0" applyFont="1" applyFill="1" applyBorder="1" applyAlignment="1" applyProtection="1">
      <alignment vertical="center"/>
    </xf>
    <xf numFmtId="164" fontId="60" fillId="17" borderId="13" xfId="0" applyNumberFormat="1" applyFont="1" applyFill="1" applyBorder="1" applyAlignment="1" applyProtection="1">
      <alignment horizontal="left" vertical="center" wrapText="1" indent="2"/>
    </xf>
    <xf numFmtId="164" fontId="60" fillId="17" borderId="14" xfId="0" applyNumberFormat="1" applyFont="1" applyFill="1" applyBorder="1" applyAlignment="1" applyProtection="1">
      <alignment horizontal="left" vertical="center" wrapText="1" indent="2"/>
    </xf>
    <xf numFmtId="164" fontId="60" fillId="6" borderId="13" xfId="0" applyNumberFormat="1" applyFont="1" applyFill="1" applyBorder="1" applyAlignment="1" applyProtection="1">
      <alignment horizontal="left" vertical="center" wrapText="1" indent="1"/>
    </xf>
    <xf numFmtId="164" fontId="60" fillId="6" borderId="14" xfId="0" applyNumberFormat="1" applyFont="1" applyFill="1" applyBorder="1" applyAlignment="1" applyProtection="1">
      <alignment horizontal="left" vertical="center" wrapText="1" indent="1"/>
    </xf>
    <xf numFmtId="0" fontId="60" fillId="17" borderId="24" xfId="0" applyFont="1" applyFill="1" applyBorder="1" applyAlignment="1" applyProtection="1">
      <alignment horizontal="left" vertical="center" indent="1"/>
    </xf>
    <xf numFmtId="0" fontId="53" fillId="17" borderId="51" xfId="0" applyFont="1" applyFill="1" applyBorder="1" applyAlignment="1">
      <alignment horizontal="left" vertical="center" indent="1"/>
    </xf>
    <xf numFmtId="0" fontId="60" fillId="18" borderId="21" xfId="0" applyFont="1" applyFill="1" applyBorder="1" applyAlignment="1">
      <alignment horizontal="left" vertical="center" wrapText="1"/>
    </xf>
    <xf numFmtId="0" fontId="53" fillId="18" borderId="14" xfId="0" applyFont="1" applyFill="1" applyBorder="1" applyAlignment="1">
      <alignment horizontal="left" vertical="center" wrapText="1"/>
    </xf>
    <xf numFmtId="0" fontId="60" fillId="18" borderId="34" xfId="0" applyFont="1" applyFill="1" applyBorder="1" applyAlignment="1">
      <alignment vertical="top" wrapText="1"/>
    </xf>
    <xf numFmtId="0" fontId="53" fillId="18" borderId="31" xfId="0" applyFont="1" applyFill="1" applyBorder="1" applyAlignment="1">
      <alignment vertical="top" wrapText="1"/>
    </xf>
    <xf numFmtId="0" fontId="60" fillId="17" borderId="35" xfId="0" applyFont="1" applyFill="1" applyBorder="1" applyAlignment="1" applyProtection="1">
      <alignment horizontal="left" vertical="top" wrapText="1" indent="1"/>
    </xf>
    <xf numFmtId="0" fontId="53" fillId="17" borderId="30" xfId="0" applyFont="1" applyFill="1" applyBorder="1" applyAlignment="1">
      <alignment horizontal="left" vertical="top" wrapText="1" indent="1"/>
    </xf>
    <xf numFmtId="0" fontId="60" fillId="17" borderId="35" xfId="0" applyFont="1" applyFill="1" applyBorder="1" applyAlignment="1" applyProtection="1">
      <alignment horizontal="left" vertical="top" indent="1"/>
    </xf>
    <xf numFmtId="0" fontId="53" fillId="17" borderId="30" xfId="0" applyFont="1" applyFill="1" applyBorder="1" applyAlignment="1">
      <alignment horizontal="left" vertical="top" indent="1"/>
    </xf>
    <xf numFmtId="0" fontId="60" fillId="18" borderId="34" xfId="0" applyFont="1" applyFill="1" applyBorder="1" applyAlignment="1">
      <alignment vertical="center" wrapText="1"/>
    </xf>
    <xf numFmtId="0" fontId="53" fillId="18" borderId="31" xfId="0" applyFont="1" applyFill="1" applyBorder="1" applyAlignment="1">
      <alignment vertical="center" wrapText="1"/>
    </xf>
    <xf numFmtId="3" fontId="60" fillId="17" borderId="49" xfId="0" applyNumberFormat="1" applyFont="1" applyFill="1" applyBorder="1" applyAlignment="1">
      <alignment horizontal="left" vertical="top" indent="1"/>
    </xf>
    <xf numFmtId="3" fontId="60" fillId="17" borderId="31" xfId="0" applyNumberFormat="1" applyFont="1" applyFill="1" applyBorder="1" applyAlignment="1">
      <alignment horizontal="left" vertical="top" indent="1"/>
    </xf>
    <xf numFmtId="3" fontId="60" fillId="0" borderId="18" xfId="0" applyNumberFormat="1" applyFont="1" applyBorder="1" applyAlignment="1" applyProtection="1">
      <alignment horizontal="center" vertical="center" wrapText="1"/>
    </xf>
    <xf numFmtId="0" fontId="61" fillId="24" borderId="19" xfId="0" applyFont="1" applyFill="1" applyBorder="1" applyAlignment="1">
      <alignment horizontal="center" vertical="center"/>
    </xf>
    <xf numFmtId="0" fontId="53" fillId="24" borderId="11" xfId="0" applyFont="1" applyFill="1" applyBorder="1" applyAlignment="1">
      <alignment horizontal="center" vertical="center"/>
    </xf>
    <xf numFmtId="0" fontId="61" fillId="25" borderId="20" xfId="0" applyFont="1" applyFill="1" applyBorder="1" applyAlignment="1">
      <alignment horizontal="center" vertical="center"/>
    </xf>
    <xf numFmtId="0" fontId="61" fillId="25" borderId="11" xfId="0" applyFont="1" applyFill="1" applyBorder="1" applyAlignment="1">
      <alignment horizontal="center" vertical="center"/>
    </xf>
    <xf numFmtId="0" fontId="53" fillId="25" borderId="11" xfId="0" applyFont="1" applyFill="1" applyBorder="1" applyAlignment="1">
      <alignment horizontal="center" vertical="center"/>
    </xf>
    <xf numFmtId="0" fontId="61" fillId="24" borderId="107" xfId="0" applyFont="1" applyFill="1" applyBorder="1" applyAlignment="1">
      <alignment horizontal="center" vertical="center"/>
    </xf>
    <xf numFmtId="0" fontId="53" fillId="24" borderId="132" xfId="0" applyFont="1" applyFill="1" applyBorder="1" applyAlignment="1">
      <alignment horizontal="center" vertical="center"/>
    </xf>
    <xf numFmtId="0" fontId="61" fillId="24" borderId="20" xfId="0" applyFont="1" applyFill="1" applyBorder="1" applyAlignment="1">
      <alignment horizontal="center" vertical="center"/>
    </xf>
    <xf numFmtId="3" fontId="60" fillId="17" borderId="34" xfId="0" applyNumberFormat="1" applyFont="1" applyFill="1" applyBorder="1" applyAlignment="1">
      <alignment horizontal="left" vertical="top" wrapText="1" indent="1"/>
    </xf>
    <xf numFmtId="0" fontId="53" fillId="17" borderId="31" xfId="0" applyFont="1" applyFill="1" applyBorder="1" applyAlignment="1">
      <alignment horizontal="left" vertical="top" wrapText="1"/>
    </xf>
    <xf numFmtId="3" fontId="60" fillId="17" borderId="23" xfId="0" applyNumberFormat="1" applyFont="1" applyFill="1" applyBorder="1" applyAlignment="1">
      <alignment horizontal="left" vertical="top" wrapText="1" indent="1"/>
    </xf>
    <xf numFmtId="0" fontId="53" fillId="17" borderId="38" xfId="0" applyFont="1" applyFill="1" applyBorder="1" applyAlignment="1">
      <alignment horizontal="left" vertical="top" wrapText="1" indent="1"/>
    </xf>
    <xf numFmtId="3" fontId="60" fillId="17" borderId="24" xfId="0" applyNumberFormat="1" applyFont="1" applyFill="1" applyBorder="1" applyAlignment="1">
      <alignment horizontal="left" vertical="top" wrapText="1" indent="1"/>
    </xf>
    <xf numFmtId="0" fontId="58" fillId="17" borderId="51" xfId="0" applyFont="1" applyFill="1" applyBorder="1" applyAlignment="1">
      <alignment horizontal="left" vertical="top" wrapText="1" indent="1"/>
    </xf>
    <xf numFmtId="3" fontId="60" fillId="17" borderId="35" xfId="0" applyNumberFormat="1" applyFont="1" applyFill="1" applyBorder="1" applyAlignment="1">
      <alignment horizontal="left" vertical="top" wrapText="1" indent="1"/>
    </xf>
    <xf numFmtId="3" fontId="60" fillId="17" borderId="35" xfId="0" applyNumberFormat="1" applyFont="1" applyFill="1" applyBorder="1" applyAlignment="1">
      <alignment horizontal="left" vertical="top" indent="1"/>
    </xf>
    <xf numFmtId="0" fontId="58" fillId="17" borderId="30" xfId="0" applyFont="1" applyFill="1" applyBorder="1" applyAlignment="1">
      <alignment horizontal="left" vertical="top" indent="1"/>
    </xf>
    <xf numFmtId="3" fontId="60" fillId="0" borderId="23" xfId="0" applyNumberFormat="1" applyFont="1" applyBorder="1" applyAlignment="1">
      <alignment horizontal="left" vertical="top" wrapText="1" indent="1"/>
    </xf>
    <xf numFmtId="0" fontId="53" fillId="0" borderId="38" xfId="0" applyFont="1" applyBorder="1" applyAlignment="1">
      <alignment horizontal="left" vertical="top" wrapText="1" indent="1"/>
    </xf>
    <xf numFmtId="0" fontId="61" fillId="24" borderId="20" xfId="0" applyFont="1" applyFill="1" applyBorder="1" applyAlignment="1">
      <alignment horizontal="center" vertical="center" wrapText="1"/>
    </xf>
    <xf numFmtId="0" fontId="53" fillId="24" borderId="11" xfId="0" applyFont="1" applyFill="1" applyBorder="1" applyAlignment="1">
      <alignment horizontal="center" vertical="center" wrapText="1"/>
    </xf>
    <xf numFmtId="3" fontId="61" fillId="24" borderId="13" xfId="0" applyNumberFormat="1" applyFont="1" applyFill="1" applyBorder="1" applyAlignment="1">
      <alignment horizontal="center" vertical="center"/>
    </xf>
    <xf numFmtId="0" fontId="53" fillId="24" borderId="14" xfId="0" applyFont="1" applyFill="1" applyBorder="1" applyAlignment="1">
      <alignment horizontal="center" vertical="center"/>
    </xf>
    <xf numFmtId="0" fontId="61" fillId="24" borderId="21" xfId="0" applyFont="1" applyFill="1" applyBorder="1" applyAlignment="1">
      <alignment horizontal="center" vertical="center"/>
    </xf>
    <xf numFmtId="3" fontId="60" fillId="16" borderId="10" xfId="0" applyNumberFormat="1" applyFont="1" applyFill="1" applyBorder="1" applyAlignment="1" applyProtection="1">
      <alignment horizontal="center" vertical="center" wrapText="1"/>
    </xf>
    <xf numFmtId="3" fontId="60" fillId="16" borderId="127" xfId="0" applyNumberFormat="1" applyFont="1" applyFill="1" applyBorder="1" applyAlignment="1" applyProtection="1">
      <alignment horizontal="center" vertical="center" wrapText="1"/>
    </xf>
    <xf numFmtId="0" fontId="58" fillId="0" borderId="0" xfId="9" applyFont="1" applyFill="1" applyAlignment="1">
      <alignment wrapText="1"/>
    </xf>
    <xf numFmtId="0" fontId="53" fillId="0" borderId="0" xfId="0" applyFont="1" applyAlignment="1">
      <alignment wrapText="1"/>
    </xf>
    <xf numFmtId="0" fontId="51" fillId="0" borderId="9" xfId="9" applyFont="1" applyFill="1" applyBorder="1" applyAlignment="1" applyProtection="1">
      <protection locked="0"/>
    </xf>
    <xf numFmtId="0" fontId="51" fillId="0" borderId="9" xfId="0" applyFont="1" applyBorder="1" applyAlignment="1"/>
    <xf numFmtId="0" fontId="51" fillId="0" borderId="6" xfId="9" applyFont="1" applyFill="1" applyBorder="1" applyAlignment="1" applyProtection="1">
      <protection locked="0"/>
    </xf>
    <xf numFmtId="0" fontId="51" fillId="0" borderId="6" xfId="0" applyFont="1" applyBorder="1" applyAlignment="1"/>
    <xf numFmtId="49" fontId="58" fillId="0" borderId="13" xfId="0" applyNumberFormat="1" applyFont="1" applyBorder="1" applyAlignment="1" applyProtection="1">
      <alignment horizontal="left" vertical="center" wrapText="1" indent="1"/>
    </xf>
    <xf numFmtId="0" fontId="53" fillId="0" borderId="14" xfId="0" applyFont="1" applyBorder="1" applyAlignment="1">
      <alignment horizontal="left" vertical="center" wrapText="1" indent="1"/>
    </xf>
    <xf numFmtId="49" fontId="79" fillId="6" borderId="19" xfId="0" applyNumberFormat="1" applyFont="1" applyFill="1" applyBorder="1" applyAlignment="1" applyProtection="1">
      <alignment horizontal="left" vertical="center" wrapText="1"/>
    </xf>
    <xf numFmtId="0" fontId="51" fillId="0" borderId="20" xfId="0" applyFont="1" applyBorder="1" applyAlignment="1">
      <alignment horizontal="left" vertical="center" wrapText="1"/>
    </xf>
    <xf numFmtId="0" fontId="51" fillId="0" borderId="11" xfId="0" applyFont="1" applyBorder="1" applyAlignment="1">
      <alignment horizontal="left" vertical="center" wrapText="1"/>
    </xf>
    <xf numFmtId="49" fontId="60" fillId="17" borderId="13" xfId="0" applyNumberFormat="1" applyFont="1" applyFill="1" applyBorder="1" applyAlignment="1" applyProtection="1">
      <alignment horizontal="left" vertical="center" wrapText="1" indent="1"/>
    </xf>
    <xf numFmtId="0" fontId="53" fillId="17" borderId="14" xfId="0" applyFont="1" applyFill="1" applyBorder="1" applyAlignment="1">
      <alignment horizontal="left" vertical="center" wrapText="1" indent="1"/>
    </xf>
    <xf numFmtId="49" fontId="60" fillId="6" borderId="13" xfId="0" applyNumberFormat="1" applyFont="1" applyFill="1" applyBorder="1" applyAlignment="1" applyProtection="1">
      <alignment horizontal="left" vertical="center" wrapText="1"/>
    </xf>
    <xf numFmtId="0" fontId="53" fillId="6" borderId="14" xfId="0" applyFont="1" applyFill="1" applyBorder="1" applyAlignment="1">
      <alignment horizontal="left" vertical="center" wrapText="1"/>
    </xf>
    <xf numFmtId="49" fontId="60" fillId="17" borderId="13" xfId="0" applyNumberFormat="1" applyFont="1" applyFill="1" applyBorder="1" applyAlignment="1" applyProtection="1">
      <alignment horizontal="left" vertical="center" indent="1"/>
    </xf>
    <xf numFmtId="0" fontId="53" fillId="17" borderId="14" xfId="0" applyFont="1" applyFill="1" applyBorder="1" applyAlignment="1">
      <alignment horizontal="left" vertical="center" indent="1"/>
    </xf>
    <xf numFmtId="0" fontId="61" fillId="13" borderId="13" xfId="9" applyFont="1" applyFill="1" applyBorder="1" applyAlignment="1">
      <alignment horizontal="center" vertical="center"/>
    </xf>
    <xf numFmtId="0" fontId="53" fillId="13" borderId="14" xfId="0" applyFont="1" applyFill="1" applyBorder="1" applyAlignment="1">
      <alignment horizontal="center" vertical="center"/>
    </xf>
    <xf numFmtId="0" fontId="60" fillId="6" borderId="13" xfId="0" applyFont="1" applyFill="1" applyBorder="1" applyAlignment="1" applyProtection="1">
      <alignment horizontal="left" vertical="center" wrapText="1"/>
    </xf>
    <xf numFmtId="49" fontId="61" fillId="13" borderId="13" xfId="0" applyNumberFormat="1" applyFont="1" applyFill="1" applyBorder="1" applyAlignment="1" applyProtection="1">
      <alignment horizontal="center" vertical="center"/>
    </xf>
    <xf numFmtId="49" fontId="69"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0" fillId="6" borderId="13" xfId="0" applyNumberFormat="1" applyFont="1" applyFill="1" applyBorder="1" applyAlignment="1" applyProtection="1">
      <alignment horizontal="left" vertical="center" wrapText="1"/>
    </xf>
    <xf numFmtId="49" fontId="60" fillId="0" borderId="13" xfId="0" applyNumberFormat="1" applyFont="1" applyBorder="1" applyAlignment="1" applyProtection="1">
      <alignment horizontal="center" vertical="center" wrapText="1"/>
    </xf>
    <xf numFmtId="49" fontId="60" fillId="0" borderId="14" xfId="0" applyNumberFormat="1" applyFont="1" applyBorder="1" applyAlignment="1" applyProtection="1">
      <alignment horizontal="center" vertical="center" wrapText="1"/>
    </xf>
    <xf numFmtId="49" fontId="60" fillId="6" borderId="13" xfId="0" applyNumberFormat="1" applyFont="1" applyFill="1" applyBorder="1" applyAlignment="1" applyProtection="1">
      <alignment horizontal="left" vertical="center"/>
    </xf>
    <xf numFmtId="49" fontId="60" fillId="6" borderId="14" xfId="0" applyNumberFormat="1" applyFont="1" applyFill="1" applyBorder="1" applyAlignment="1" applyProtection="1">
      <alignment horizontal="left" vertical="center"/>
    </xf>
    <xf numFmtId="0" fontId="61" fillId="13" borderId="46" xfId="0" applyFont="1" applyFill="1" applyBorder="1" applyAlignment="1" applyProtection="1">
      <alignment horizontal="left" vertical="center" wrapText="1"/>
    </xf>
    <xf numFmtId="0" fontId="53" fillId="13" borderId="6" xfId="0" applyFont="1" applyFill="1" applyBorder="1" applyAlignment="1">
      <alignment horizontal="left" wrapText="1"/>
    </xf>
    <xf numFmtId="0" fontId="53" fillId="13" borderId="7" xfId="0" applyFont="1" applyFill="1" applyBorder="1" applyAlignment="1">
      <alignment horizontal="left" wrapText="1"/>
    </xf>
    <xf numFmtId="0" fontId="58" fillId="0" borderId="4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3" fillId="0" borderId="7" xfId="0" applyFont="1" applyBorder="1" applyAlignment="1">
      <alignment horizontal="left" wrapText="1" indent="1"/>
    </xf>
    <xf numFmtId="0" fontId="58" fillId="0" borderId="7" xfId="0" applyFont="1" applyBorder="1" applyAlignment="1">
      <alignment horizontal="left" wrapText="1" indent="1"/>
    </xf>
    <xf numFmtId="0" fontId="90" fillId="0" borderId="5" xfId="0" applyFont="1" applyBorder="1" applyAlignment="1" applyProtection="1">
      <alignment horizontal="left" wrapText="1" indent="2"/>
    </xf>
    <xf numFmtId="0" fontId="58" fillId="0" borderId="0" xfId="0" applyFont="1" applyAlignment="1">
      <alignment horizontal="left" wrapText="1"/>
    </xf>
    <xf numFmtId="0" fontId="58" fillId="0" borderId="5" xfId="0" applyFont="1" applyBorder="1" applyAlignment="1">
      <alignment horizontal="left" wrapText="1"/>
    </xf>
    <xf numFmtId="0" fontId="58" fillId="0" borderId="9" xfId="0" applyFont="1" applyBorder="1" applyAlignment="1" applyProtection="1">
      <alignment horizontal="left" vertical="center" wrapText="1" indent="1"/>
    </xf>
    <xf numFmtId="0" fontId="53" fillId="0" borderId="59" xfId="0" applyFont="1" applyBorder="1" applyAlignment="1">
      <alignment horizontal="left" wrapText="1" indent="1"/>
    </xf>
    <xf numFmtId="0" fontId="58" fillId="0" borderId="148" xfId="0" applyFont="1" applyBorder="1" applyAlignment="1" applyProtection="1">
      <alignment horizontal="left" vertical="center" wrapText="1" indent="1"/>
    </xf>
    <xf numFmtId="0" fontId="58" fillId="0" borderId="149" xfId="0" applyFont="1" applyBorder="1" applyAlignment="1" applyProtection="1">
      <alignment horizontal="left" vertical="center" wrapText="1" indent="1"/>
    </xf>
    <xf numFmtId="0" fontId="58" fillId="0" borderId="6" xfId="0" applyFont="1" applyBorder="1" applyAlignment="1" applyProtection="1">
      <alignment horizontal="left" vertical="center" indent="1"/>
    </xf>
    <xf numFmtId="0" fontId="53" fillId="0" borderId="6" xfId="0" applyFont="1" applyBorder="1" applyAlignment="1">
      <alignment horizontal="left" indent="1"/>
    </xf>
    <xf numFmtId="0" fontId="53" fillId="0" borderId="7" xfId="0" applyFont="1" applyBorder="1" applyAlignment="1">
      <alignment horizontal="left" indent="1"/>
    </xf>
    <xf numFmtId="0" fontId="53" fillId="0" borderId="6" xfId="0" applyFont="1" applyBorder="1" applyAlignment="1" applyProtection="1">
      <alignment horizontal="left" vertical="center" wrapText="1" indent="1"/>
    </xf>
    <xf numFmtId="0" fontId="53" fillId="0" borderId="7" xfId="0" applyFont="1" applyBorder="1" applyAlignment="1" applyProtection="1">
      <alignment horizontal="left" vertical="center" wrapText="1" indent="1"/>
    </xf>
    <xf numFmtId="49" fontId="60" fillId="0" borderId="66" xfId="0" applyNumberFormat="1" applyFont="1" applyFill="1" applyBorder="1" applyAlignment="1" applyProtection="1">
      <alignment horizontal="center" vertical="center" wrapText="1"/>
    </xf>
    <xf numFmtId="49" fontId="60" fillId="0" borderId="15" xfId="0" applyNumberFormat="1" applyFont="1" applyFill="1" applyBorder="1" applyAlignment="1" applyProtection="1">
      <alignment horizontal="center" vertical="center" wrapText="1"/>
    </xf>
    <xf numFmtId="0" fontId="53" fillId="0" borderId="67" xfId="0" applyFont="1" applyFill="1" applyBorder="1" applyAlignment="1">
      <alignment wrapText="1"/>
    </xf>
    <xf numFmtId="0" fontId="60" fillId="0" borderId="46" xfId="0" applyFont="1" applyBorder="1" applyAlignment="1" applyProtection="1">
      <alignment horizontal="left" vertical="center" wrapText="1"/>
    </xf>
    <xf numFmtId="0" fontId="60" fillId="0" borderId="6" xfId="0" applyFont="1" applyBorder="1" applyAlignment="1" applyProtection="1">
      <alignment horizontal="left" vertical="center" wrapText="1"/>
    </xf>
    <xf numFmtId="0" fontId="53" fillId="0" borderId="6" xfId="0" applyFont="1" applyBorder="1" applyAlignment="1">
      <alignment wrapText="1"/>
    </xf>
    <xf numFmtId="0" fontId="60" fillId="6" borderId="5" xfId="0" applyFont="1" applyFill="1" applyBorder="1" applyAlignment="1" applyProtection="1">
      <alignment horizontal="left" vertical="center" wrapText="1"/>
    </xf>
    <xf numFmtId="0" fontId="60" fillId="6" borderId="0" xfId="0" applyFont="1" applyFill="1" applyBorder="1" applyAlignment="1" applyProtection="1">
      <alignment horizontal="left" vertical="center" wrapText="1"/>
    </xf>
    <xf numFmtId="0" fontId="60" fillId="6" borderId="87" xfId="0" applyFont="1" applyFill="1" applyBorder="1" applyAlignment="1" applyProtection="1">
      <alignment horizontal="left" vertical="center" wrapText="1"/>
    </xf>
    <xf numFmtId="0" fontId="60" fillId="6" borderId="88" xfId="0" applyFont="1" applyFill="1" applyBorder="1" applyAlignment="1" applyProtection="1">
      <alignment horizontal="left" vertical="center" wrapText="1"/>
    </xf>
    <xf numFmtId="0" fontId="53" fillId="0" borderId="88" xfId="0" applyFont="1" applyBorder="1" applyAlignment="1">
      <alignment wrapText="1"/>
    </xf>
    <xf numFmtId="0" fontId="60" fillId="17" borderId="54" xfId="0" applyFont="1" applyFill="1" applyBorder="1" applyAlignment="1" applyProtection="1">
      <alignment horizontal="left" vertical="center" indent="1"/>
    </xf>
    <xf numFmtId="0" fontId="60" fillId="17" borderId="57" xfId="0" applyFont="1" applyFill="1" applyBorder="1" applyAlignment="1" applyProtection="1">
      <alignment horizontal="left" vertical="center" indent="1"/>
    </xf>
    <xf numFmtId="0" fontId="60" fillId="17" borderId="61" xfId="0" applyFont="1" applyFill="1" applyBorder="1" applyAlignment="1" applyProtection="1">
      <alignment horizontal="left" vertical="center" indent="1"/>
    </xf>
    <xf numFmtId="0" fontId="60" fillId="17" borderId="148" xfId="0" applyFont="1" applyFill="1" applyBorder="1" applyAlignment="1" applyProtection="1">
      <alignment horizontal="left" vertical="center" indent="1"/>
    </xf>
    <xf numFmtId="0" fontId="60" fillId="17" borderId="147" xfId="0" applyFont="1" applyFill="1" applyBorder="1" applyAlignment="1" applyProtection="1">
      <alignment horizontal="left" vertical="center" indent="1"/>
    </xf>
    <xf numFmtId="0" fontId="60" fillId="3" borderId="148" xfId="0" applyFont="1" applyFill="1" applyBorder="1" applyAlignment="1" applyProtection="1">
      <alignment horizontal="left" vertical="center"/>
    </xf>
    <xf numFmtId="0" fontId="60" fillId="3" borderId="149" xfId="0" applyFont="1" applyFill="1" applyBorder="1" applyAlignment="1" applyProtection="1">
      <alignment horizontal="left" vertical="center"/>
    </xf>
    <xf numFmtId="0" fontId="93" fillId="0" borderId="9" xfId="0" applyFont="1" applyBorder="1" applyAlignment="1">
      <alignment horizontal="left" vertical="center" wrapText="1" indent="1"/>
    </xf>
    <xf numFmtId="0" fontId="53" fillId="0" borderId="9" xfId="0" applyFont="1" applyBorder="1" applyAlignment="1">
      <alignment horizontal="left" vertical="center" wrapText="1" indent="1"/>
    </xf>
    <xf numFmtId="0" fontId="61" fillId="24" borderId="147" xfId="0" applyFont="1" applyFill="1" applyBorder="1" applyAlignment="1" applyProtection="1">
      <alignment horizontal="left" vertical="center" indent="1"/>
    </xf>
    <xf numFmtId="0" fontId="61" fillId="24" borderId="148" xfId="0" applyFont="1" applyFill="1" applyBorder="1" applyAlignment="1" applyProtection="1">
      <alignment horizontal="left" vertical="center" indent="1"/>
    </xf>
    <xf numFmtId="0" fontId="61" fillId="24" borderId="149" xfId="0" applyFont="1" applyFill="1" applyBorder="1" applyAlignment="1" applyProtection="1">
      <alignment horizontal="left" vertical="center" indent="1"/>
    </xf>
    <xf numFmtId="0" fontId="64" fillId="6" borderId="89" xfId="10" applyFont="1" applyFill="1" applyBorder="1" applyAlignment="1">
      <alignment horizontal="center" vertical="center"/>
    </xf>
    <xf numFmtId="0" fontId="94" fillId="0" borderId="90" xfId="0" applyFont="1" applyBorder="1" applyAlignment="1">
      <alignment horizontal="center" vertical="center"/>
    </xf>
    <xf numFmtId="0" fontId="94" fillId="0" borderId="91" xfId="0" applyFont="1" applyBorder="1" applyAlignment="1">
      <alignment horizontal="center" vertical="center"/>
    </xf>
    <xf numFmtId="0" fontId="61" fillId="24" borderId="92" xfId="10" applyFont="1" applyFill="1" applyBorder="1" applyAlignment="1">
      <alignment horizontal="center" vertical="center" wrapText="1"/>
    </xf>
    <xf numFmtId="0" fontId="61" fillId="24" borderId="25" xfId="0" applyFont="1" applyFill="1" applyBorder="1" applyAlignment="1">
      <alignment horizontal="center" vertical="center" wrapText="1"/>
    </xf>
    <xf numFmtId="0" fontId="61" fillId="24" borderId="93" xfId="0" applyFont="1" applyFill="1" applyBorder="1" applyAlignment="1">
      <alignment horizontal="center" vertical="center" wrapText="1"/>
    </xf>
    <xf numFmtId="0" fontId="126" fillId="24" borderId="94" xfId="10" applyFont="1" applyFill="1" applyBorder="1" applyAlignment="1">
      <alignment horizontal="center" vertical="center"/>
    </xf>
    <xf numFmtId="0" fontId="51" fillId="24" borderId="47" xfId="0" applyFont="1" applyFill="1" applyBorder="1" applyAlignment="1">
      <alignment horizontal="center" vertical="center"/>
    </xf>
    <xf numFmtId="0" fontId="51" fillId="24" borderId="95" xfId="0" applyFont="1" applyFill="1" applyBorder="1" applyAlignment="1">
      <alignment horizontal="center" vertical="center"/>
    </xf>
    <xf numFmtId="0" fontId="76" fillId="0" borderId="74" xfId="10" applyFont="1" applyBorder="1" applyAlignment="1">
      <alignment horizontal="center"/>
    </xf>
    <xf numFmtId="0" fontId="53" fillId="0" borderId="74" xfId="0" applyFont="1" applyBorder="1" applyAlignment="1">
      <alignment horizontal="center"/>
    </xf>
    <xf numFmtId="0" fontId="123" fillId="0" borderId="96" xfId="17" applyFont="1" applyBorder="1" applyAlignment="1">
      <alignment horizontal="left" vertical="top" wrapText="1"/>
    </xf>
    <xf numFmtId="0" fontId="123" fillId="0" borderId="0" xfId="17" applyFont="1" applyBorder="1" applyAlignment="1">
      <alignment horizontal="left" vertical="top" wrapText="1"/>
    </xf>
    <xf numFmtId="0" fontId="123" fillId="0" borderId="97" xfId="17" applyFont="1" applyBorder="1" applyAlignment="1">
      <alignment horizontal="left" vertical="top" wrapText="1"/>
    </xf>
    <xf numFmtId="0" fontId="122" fillId="24" borderId="141" xfId="17" applyFont="1" applyFill="1" applyBorder="1" applyAlignment="1">
      <alignment horizontal="center" vertical="center"/>
    </xf>
    <xf numFmtId="0" fontId="122" fillId="24" borderId="142" xfId="17" applyFont="1" applyFill="1" applyBorder="1" applyAlignment="1">
      <alignment horizontal="center" vertical="center"/>
    </xf>
    <xf numFmtId="0" fontId="122" fillId="24" borderId="143" xfId="17" applyFont="1" applyFill="1" applyBorder="1" applyAlignment="1">
      <alignment horizontal="center" vertical="center"/>
    </xf>
    <xf numFmtId="0" fontId="122" fillId="24" borderId="98" xfId="17" applyFont="1" applyFill="1" applyBorder="1" applyAlignment="1">
      <alignment horizontal="center" vertical="center"/>
    </xf>
    <xf numFmtId="0" fontId="122" fillId="24" borderId="78" xfId="17" applyFont="1" applyFill="1" applyBorder="1" applyAlignment="1">
      <alignment horizontal="center" vertical="center"/>
    </xf>
    <xf numFmtId="0" fontId="122" fillId="24" borderId="99" xfId="17" applyFont="1" applyFill="1" applyBorder="1" applyAlignment="1">
      <alignment horizontal="center" vertical="center"/>
    </xf>
    <xf numFmtId="0" fontId="123" fillId="0" borderId="96" xfId="17" applyFont="1" applyBorder="1" applyAlignment="1">
      <alignment vertical="top" wrapText="1"/>
    </xf>
    <xf numFmtId="0" fontId="123" fillId="0" borderId="0" xfId="17" applyFont="1" applyBorder="1" applyAlignment="1">
      <alignment vertical="top" wrapText="1"/>
    </xf>
    <xf numFmtId="0" fontId="123" fillId="0" borderId="97" xfId="17" applyFont="1" applyBorder="1" applyAlignment="1">
      <alignment vertical="top" wrapText="1"/>
    </xf>
    <xf numFmtId="0" fontId="123" fillId="0" borderId="96" xfId="17" applyFont="1" applyBorder="1" applyAlignment="1">
      <alignment vertical="top"/>
    </xf>
    <xf numFmtId="0" fontId="123" fillId="0" borderId="0" xfId="17" applyFont="1" applyBorder="1" applyAlignment="1">
      <alignment vertical="top"/>
    </xf>
    <xf numFmtId="0" fontId="123" fillId="0" borderId="97" xfId="17" applyFont="1" applyBorder="1" applyAlignment="1">
      <alignment vertical="top"/>
    </xf>
    <xf numFmtId="0" fontId="60" fillId="0" borderId="12" xfId="0" applyFont="1" applyFill="1" applyBorder="1" applyAlignment="1" applyProtection="1">
      <alignment horizontal="left" vertical="center" wrapText="1"/>
    </xf>
    <xf numFmtId="0" fontId="53" fillId="0" borderId="16" xfId="0" applyFont="1" applyBorder="1" applyAlignment="1">
      <alignment horizontal="left" vertical="center" wrapText="1"/>
    </xf>
    <xf numFmtId="0" fontId="53" fillId="0" borderId="10" xfId="0" applyFont="1" applyBorder="1" applyAlignment="1">
      <alignment horizontal="left" vertical="center" wrapText="1"/>
    </xf>
    <xf numFmtId="0" fontId="60" fillId="0" borderId="20" xfId="0" applyFont="1" applyBorder="1" applyAlignment="1">
      <alignment horizontal="center" vertical="center"/>
    </xf>
    <xf numFmtId="0" fontId="58" fillId="0" borderId="11" xfId="0" applyFont="1" applyBorder="1" applyAlignment="1">
      <alignment horizontal="center" vertical="center"/>
    </xf>
    <xf numFmtId="0" fontId="58" fillId="20" borderId="13" xfId="0" applyFont="1" applyFill="1" applyBorder="1" applyAlignment="1" applyProtection="1">
      <alignment horizontal="left" vertical="center" wrapText="1" indent="1"/>
    </xf>
    <xf numFmtId="0" fontId="53" fillId="20" borderId="21" xfId="0" applyFont="1" applyFill="1" applyBorder="1" applyAlignment="1">
      <alignment horizontal="left" vertical="center" wrapText="1" indent="1"/>
    </xf>
    <xf numFmtId="0" fontId="53" fillId="20" borderId="14" xfId="0" applyFont="1" applyFill="1" applyBorder="1" applyAlignment="1">
      <alignment horizontal="left" vertical="center" wrapText="1" indent="1"/>
    </xf>
    <xf numFmtId="0" fontId="45" fillId="0" borderId="98" xfId="18" applyFont="1" applyBorder="1" applyAlignment="1" applyProtection="1">
      <alignment vertical="top" wrapText="1"/>
      <protection locked="0"/>
    </xf>
    <xf numFmtId="0" fontId="45" fillId="0" borderId="78" xfId="18" applyFont="1" applyBorder="1" applyAlignment="1" applyProtection="1">
      <alignment vertical="top" wrapText="1"/>
      <protection locked="0"/>
    </xf>
    <xf numFmtId="0" fontId="45"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5" fillId="0" borderId="142" xfId="18" applyFont="1" applyBorder="1" applyAlignment="1" applyProtection="1">
      <alignment horizontal="center" vertical="top" wrapText="1"/>
      <protection locked="0"/>
    </xf>
    <xf numFmtId="0" fontId="45" fillId="0" borderId="143" xfId="18" applyFont="1" applyBorder="1" applyAlignment="1" applyProtection="1">
      <alignment horizontal="center" vertical="top" wrapText="1"/>
      <protection locked="0"/>
    </xf>
    <xf numFmtId="0" fontId="45" fillId="0" borderId="96" xfId="18" applyFont="1" applyBorder="1" applyAlignment="1" applyProtection="1">
      <alignment vertical="top" wrapText="1"/>
      <protection locked="0"/>
    </xf>
    <xf numFmtId="0" fontId="45" fillId="0" borderId="0" xfId="18" applyFont="1" applyBorder="1" applyAlignment="1" applyProtection="1">
      <alignment vertical="top" wrapText="1"/>
      <protection locked="0"/>
    </xf>
    <xf numFmtId="0" fontId="45" fillId="0" borderId="97" xfId="18" applyFont="1" applyBorder="1" applyAlignment="1" applyProtection="1">
      <alignment vertical="top" wrapText="1"/>
      <protection locked="0"/>
    </xf>
    <xf numFmtId="0" fontId="97" fillId="24" borderId="0" xfId="18" applyFont="1" applyFill="1" applyAlignment="1">
      <alignment horizontal="center" vertical="center"/>
    </xf>
    <xf numFmtId="0" fontId="69" fillId="0" borderId="138" xfId="18" applyFont="1" applyFill="1" applyBorder="1" applyAlignment="1">
      <alignment horizontal="left" vertical="top" wrapText="1"/>
    </xf>
    <xf numFmtId="0" fontId="69" fillId="0" borderId="0" xfId="18" applyFont="1" applyFill="1" applyBorder="1" applyAlignment="1">
      <alignment horizontal="left" vertical="top" wrapText="1"/>
    </xf>
    <xf numFmtId="0" fontId="103" fillId="0" borderId="0" xfId="18" applyFont="1" applyAlignment="1">
      <alignment wrapText="1"/>
    </xf>
    <xf numFmtId="0" fontId="47" fillId="0" borderId="0" xfId="18" applyFont="1" applyAlignment="1">
      <alignment horizontal="center" vertical="center" wrapText="1"/>
    </xf>
    <xf numFmtId="174" fontId="47"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8" fillId="0" borderId="5" xfId="3" quotePrefix="1" applyNumberFormat="1" applyFont="1" applyBorder="1" applyAlignment="1">
      <alignment horizontal="left" vertical="top" wrapText="1" indent="2"/>
    </xf>
    <xf numFmtId="0" fontId="58" fillId="0" borderId="0" xfId="3" quotePrefix="1" applyNumberFormat="1" applyFont="1" applyBorder="1" applyAlignment="1">
      <alignment horizontal="left" vertical="top" wrapText="1" indent="2"/>
    </xf>
    <xf numFmtId="0" fontId="58" fillId="0" borderId="0" xfId="3" applyNumberFormat="1" applyFont="1" applyBorder="1" applyAlignment="1">
      <alignment horizontal="left" vertical="top" wrapText="1" indent="2"/>
    </xf>
    <xf numFmtId="0" fontId="53" fillId="0" borderId="0" xfId="3" applyFont="1" applyAlignment="1">
      <alignment horizontal="left" vertical="top" wrapText="1" indent="2"/>
    </xf>
    <xf numFmtId="0" fontId="58" fillId="0" borderId="0" xfId="3" applyNumberFormat="1" applyFont="1" applyAlignment="1">
      <alignment horizontal="left" vertical="top" wrapText="1" indent="2"/>
    </xf>
    <xf numFmtId="0" fontId="51" fillId="0" borderId="20" xfId="3" applyNumberFormat="1" applyFont="1" applyBorder="1" applyAlignment="1">
      <alignment horizontal="left" vertical="center" indent="1"/>
    </xf>
    <xf numFmtId="0" fontId="51" fillId="0" borderId="20" xfId="3" applyNumberFormat="1" applyFont="1" applyBorder="1" applyAlignment="1">
      <alignment horizontal="left" vertical="center"/>
    </xf>
    <xf numFmtId="0" fontId="51" fillId="24" borderId="17" xfId="3" applyNumberFormat="1" applyFont="1" applyFill="1" applyBorder="1" applyAlignment="1">
      <alignment horizontal="left" vertical="top" wrapText="1"/>
    </xf>
    <xf numFmtId="0" fontId="51" fillId="24" borderId="0" xfId="3" applyFont="1" applyFill="1" applyBorder="1" applyAlignment="1">
      <alignment vertical="top"/>
    </xf>
    <xf numFmtId="0" fontId="51" fillId="24" borderId="18" xfId="3" applyFont="1" applyFill="1" applyBorder="1" applyAlignment="1">
      <alignment vertical="top"/>
    </xf>
    <xf numFmtId="166" fontId="51" fillId="0" borderId="21" xfId="3" applyNumberFormat="1" applyFont="1" applyBorder="1" applyAlignment="1">
      <alignment horizontal="left" vertical="center" indent="1"/>
    </xf>
    <xf numFmtId="0" fontId="60" fillId="0" borderId="19" xfId="3" applyNumberFormat="1" applyFont="1" applyBorder="1" applyAlignment="1">
      <alignment horizontal="center" vertical="center"/>
    </xf>
    <xf numFmtId="0" fontId="53" fillId="0" borderId="20" xfId="3" applyFont="1" applyBorder="1" applyAlignment="1">
      <alignment horizontal="center" vertical="center"/>
    </xf>
    <xf numFmtId="0" fontId="53" fillId="0" borderId="11" xfId="3" applyFont="1" applyBorder="1" applyAlignment="1">
      <alignment horizontal="center" vertical="center"/>
    </xf>
    <xf numFmtId="0" fontId="58" fillId="0" borderId="21" xfId="3" applyNumberFormat="1" applyFont="1" applyBorder="1" applyAlignment="1">
      <alignment horizontal="left" vertical="center" wrapText="1"/>
    </xf>
    <xf numFmtId="0" fontId="53" fillId="0" borderId="21" xfId="3" applyFont="1" applyBorder="1" applyAlignment="1">
      <alignment horizontal="left" vertical="center" wrapText="1"/>
    </xf>
    <xf numFmtId="0" fontId="53" fillId="0" borderId="14" xfId="3" applyFont="1" applyBorder="1" applyAlignment="1">
      <alignment horizontal="left" vertical="center" wrapText="1"/>
    </xf>
    <xf numFmtId="0" fontId="60" fillId="0" borderId="21" xfId="3" applyNumberFormat="1" applyFont="1" applyBorder="1" applyAlignment="1">
      <alignment vertical="center"/>
    </xf>
    <xf numFmtId="0" fontId="60" fillId="0" borderId="14" xfId="3" applyNumberFormat="1" applyFont="1" applyBorder="1" applyAlignment="1">
      <alignment vertical="center"/>
    </xf>
    <xf numFmtId="0" fontId="69" fillId="0" borderId="134" xfId="3" applyFont="1" applyBorder="1" applyAlignment="1">
      <alignment horizontal="center" vertical="center" wrapText="1"/>
    </xf>
    <xf numFmtId="0" fontId="69" fillId="0" borderId="134" xfId="3" applyNumberFormat="1" applyFont="1" applyBorder="1" applyAlignment="1">
      <alignment horizontal="center"/>
    </xf>
    <xf numFmtId="0" fontId="53" fillId="0" borderId="135" xfId="3" applyNumberFormat="1" applyFont="1" applyBorder="1" applyAlignment="1" applyProtection="1">
      <alignment horizontal="center"/>
      <protection locked="0"/>
    </xf>
    <xf numFmtId="171" fontId="53" fillId="0" borderId="135" xfId="3" applyNumberFormat="1" applyFont="1" applyBorder="1" applyAlignment="1" applyProtection="1">
      <alignment horizontal="center"/>
      <protection locked="0"/>
    </xf>
    <xf numFmtId="0" fontId="53" fillId="0" borderId="135" xfId="3" applyNumberFormat="1" applyFont="1" applyBorder="1" applyAlignment="1" applyProtection="1">
      <alignment horizontal="center" vertical="center"/>
      <protection locked="0"/>
    </xf>
    <xf numFmtId="0" fontId="79" fillId="0" borderId="0" xfId="0" applyFont="1" applyAlignment="1">
      <alignment vertical="top" wrapText="1"/>
    </xf>
    <xf numFmtId="0" fontId="61" fillId="13" borderId="13" xfId="3" applyFont="1" applyFill="1" applyBorder="1" applyAlignment="1">
      <alignment horizontal="center" vertical="center" wrapText="1"/>
    </xf>
    <xf numFmtId="0" fontId="61" fillId="13" borderId="21" xfId="3" applyFont="1" applyFill="1" applyBorder="1" applyAlignment="1">
      <alignment horizontal="center" vertical="center" wrapText="1"/>
    </xf>
    <xf numFmtId="0" fontId="61" fillId="13" borderId="14" xfId="3" applyFont="1" applyFill="1" applyBorder="1" applyAlignment="1">
      <alignment horizontal="center" vertical="center" wrapText="1"/>
    </xf>
    <xf numFmtId="0" fontId="53" fillId="0" borderId="0" xfId="3" applyFont="1" applyBorder="1" applyAlignment="1">
      <alignment wrapText="1"/>
    </xf>
    <xf numFmtId="0" fontId="105" fillId="0" borderId="113" xfId="3" applyFont="1" applyBorder="1" applyAlignment="1">
      <alignment horizontal="center" vertical="center" wrapText="1"/>
    </xf>
    <xf numFmtId="0" fontId="105" fillId="0" borderId="0" xfId="3" applyFont="1" applyBorder="1" applyAlignment="1">
      <alignment horizontal="center" vertical="center" wrapText="1"/>
    </xf>
    <xf numFmtId="0" fontId="105" fillId="0" borderId="114" xfId="3" applyFont="1" applyBorder="1" applyAlignment="1">
      <alignment horizontal="center" vertical="center" wrapText="1"/>
    </xf>
    <xf numFmtId="0" fontId="105" fillId="0" borderId="115" xfId="3" applyFont="1" applyBorder="1" applyAlignment="1">
      <alignment horizontal="center" vertical="center" wrapText="1"/>
    </xf>
    <xf numFmtId="0" fontId="105" fillId="0" borderId="116" xfId="3" applyFont="1" applyBorder="1" applyAlignment="1">
      <alignment horizontal="center" vertical="center" wrapText="1"/>
    </xf>
    <xf numFmtId="0" fontId="105" fillId="0" borderId="117" xfId="3" applyFont="1" applyBorder="1" applyAlignment="1">
      <alignment horizontal="center" vertical="center" wrapText="1"/>
    </xf>
    <xf numFmtId="0" fontId="106" fillId="0" borderId="13" xfId="3" applyNumberFormat="1" applyFont="1" applyBorder="1" applyAlignment="1">
      <alignment vertical="top" wrapText="1"/>
    </xf>
    <xf numFmtId="0" fontId="106" fillId="0" borderId="21" xfId="3" applyNumberFormat="1" applyFont="1" applyBorder="1" applyAlignment="1">
      <alignment vertical="top" wrapText="1"/>
    </xf>
    <xf numFmtId="0" fontId="106" fillId="0" borderId="14" xfId="3" applyNumberFormat="1" applyFont="1" applyBorder="1" applyAlignment="1">
      <alignment vertical="top" wrapText="1"/>
    </xf>
    <xf numFmtId="0" fontId="51" fillId="0" borderId="12" xfId="3" applyFont="1" applyBorder="1" applyAlignment="1">
      <alignment vertical="top" wrapText="1"/>
    </xf>
    <xf numFmtId="0" fontId="51" fillId="0" borderId="16" xfId="3" applyFont="1" applyBorder="1" applyAlignment="1">
      <alignment vertical="top" wrapText="1"/>
    </xf>
    <xf numFmtId="0" fontId="51" fillId="0" borderId="10" xfId="3" applyFont="1" applyBorder="1" applyAlignment="1">
      <alignment vertical="top" wrapText="1"/>
    </xf>
    <xf numFmtId="0" fontId="61" fillId="0" borderId="46" xfId="3" applyFont="1" applyBorder="1" applyAlignment="1">
      <alignment horizontal="center" vertical="center" wrapText="1"/>
    </xf>
    <xf numFmtId="0" fontId="61" fillId="0" borderId="6" xfId="3" applyFont="1" applyBorder="1" applyAlignment="1">
      <alignment horizontal="center" vertical="center" wrapText="1"/>
    </xf>
    <xf numFmtId="0" fontId="61" fillId="0" borderId="7" xfId="3" applyFont="1" applyBorder="1" applyAlignment="1">
      <alignment horizontal="center" vertical="center" wrapText="1"/>
    </xf>
    <xf numFmtId="0" fontId="79" fillId="0" borderId="5" xfId="3" applyFont="1" applyBorder="1" applyAlignment="1">
      <alignment vertical="top"/>
    </xf>
    <xf numFmtId="0" fontId="79" fillId="0" borderId="0" xfId="3" applyFont="1" applyBorder="1" applyAlignment="1">
      <alignment vertical="top"/>
    </xf>
    <xf numFmtId="0" fontId="79" fillId="0" borderId="40" xfId="3" applyFont="1" applyBorder="1" applyAlignment="1">
      <alignment vertical="top"/>
    </xf>
    <xf numFmtId="0" fontId="79" fillId="0" borderId="50" xfId="3" applyFont="1" applyBorder="1" applyAlignment="1">
      <alignment vertical="top"/>
    </xf>
    <xf numFmtId="0" fontId="79" fillId="0" borderId="9" xfId="3" applyFont="1" applyBorder="1" applyAlignment="1">
      <alignment vertical="top"/>
    </xf>
    <xf numFmtId="0" fontId="79" fillId="0" borderId="59" xfId="3" applyFont="1" applyBorder="1" applyAlignment="1">
      <alignment vertical="top"/>
    </xf>
    <xf numFmtId="0" fontId="108" fillId="13" borderId="126" xfId="0" applyFont="1" applyFill="1" applyBorder="1" applyAlignment="1">
      <alignment horizontal="center" vertical="center"/>
    </xf>
    <xf numFmtId="0" fontId="108" fillId="13" borderId="129" xfId="0" applyFont="1" applyFill="1" applyBorder="1" applyAlignment="1">
      <alignment horizontal="center" vertical="center"/>
    </xf>
    <xf numFmtId="0" fontId="108" fillId="13" borderId="154" xfId="0" applyFont="1" applyFill="1" applyBorder="1" applyAlignment="1">
      <alignment horizontal="center" vertical="center"/>
    </xf>
    <xf numFmtId="164" fontId="108" fillId="13" borderId="17" xfId="0" applyNumberFormat="1" applyFont="1" applyFill="1" applyBorder="1" applyAlignment="1">
      <alignment horizontal="center" vertical="center"/>
    </xf>
    <xf numFmtId="164" fontId="108" fillId="13" borderId="0" xfId="0" applyNumberFormat="1" applyFont="1" applyFill="1" applyBorder="1" applyAlignment="1">
      <alignment horizontal="center" vertical="center"/>
    </xf>
    <xf numFmtId="164" fontId="108" fillId="13" borderId="63" xfId="0" applyNumberFormat="1" applyFont="1" applyFill="1" applyBorder="1" applyAlignment="1">
      <alignment horizontal="center" vertical="center"/>
    </xf>
    <xf numFmtId="164" fontId="57" fillId="13" borderId="126" xfId="0" applyNumberFormat="1" applyFont="1" applyFill="1" applyBorder="1" applyAlignment="1">
      <alignment horizontal="center" vertical="top"/>
    </xf>
    <xf numFmtId="164" fontId="109" fillId="13" borderId="129" xfId="0" applyNumberFormat="1" applyFont="1" applyFill="1" applyBorder="1" applyAlignment="1">
      <alignment horizontal="center" vertical="top"/>
    </xf>
    <xf numFmtId="164" fontId="109" fillId="13" borderId="154" xfId="0" applyNumberFormat="1" applyFont="1" applyFill="1" applyBorder="1" applyAlignment="1">
      <alignment horizontal="center" vertical="top"/>
    </xf>
    <xf numFmtId="0" fontId="109" fillId="0" borderId="21" xfId="0" applyFont="1" applyBorder="1" applyAlignment="1">
      <alignment horizontal="left" vertical="top" wrapText="1"/>
    </xf>
    <xf numFmtId="0" fontId="51" fillId="0" borderId="14" xfId="0" applyFont="1" applyBorder="1" applyAlignment="1">
      <alignment horizontal="left" vertical="top" wrapText="1"/>
    </xf>
    <xf numFmtId="0" fontId="51" fillId="0" borderId="21" xfId="0" applyFont="1" applyBorder="1" applyAlignment="1">
      <alignment vertical="top" wrapText="1"/>
    </xf>
    <xf numFmtId="0" fontId="53" fillId="0" borderId="14" xfId="0" applyFont="1" applyBorder="1" applyAlignment="1">
      <alignment wrapText="1"/>
    </xf>
    <xf numFmtId="0" fontId="109" fillId="0" borderId="129" xfId="0" applyNumberFormat="1" applyFont="1" applyBorder="1" applyAlignment="1">
      <alignment horizontal="left" vertical="center" wrapText="1"/>
    </xf>
    <xf numFmtId="0" fontId="53" fillId="0" borderId="127" xfId="0" applyFont="1" applyBorder="1" applyAlignment="1">
      <alignment horizontal="left" vertical="center" wrapText="1"/>
    </xf>
    <xf numFmtId="0" fontId="109" fillId="0" borderId="0" xfId="0" applyNumberFormat="1" applyFont="1" applyBorder="1" applyAlignment="1">
      <alignment horizontal="left" vertical="center" wrapText="1"/>
    </xf>
    <xf numFmtId="0" fontId="51" fillId="0" borderId="18" xfId="0" applyFont="1" applyBorder="1" applyAlignment="1">
      <alignment vertical="center" wrapText="1"/>
    </xf>
    <xf numFmtId="0" fontId="109" fillId="0" borderId="21" xfId="0" applyNumberFormat="1" applyFont="1" applyBorder="1" applyAlignment="1">
      <alignment horizontal="left" vertical="center" wrapText="1"/>
    </xf>
    <xf numFmtId="0" fontId="51" fillId="0" borderId="14" xfId="0" applyFont="1" applyBorder="1" applyAlignment="1"/>
    <xf numFmtId="0" fontId="61" fillId="0" borderId="50" xfId="3" applyNumberFormat="1" applyFont="1" applyBorder="1" applyAlignment="1" applyProtection="1"/>
    <xf numFmtId="0" fontId="61" fillId="0" borderId="9" xfId="3" applyFont="1" applyBorder="1" applyAlignment="1" applyProtection="1"/>
    <xf numFmtId="0" fontId="61" fillId="0" borderId="59" xfId="3" applyFont="1" applyBorder="1" applyAlignment="1" applyProtection="1"/>
    <xf numFmtId="0" fontId="61" fillId="0" borderId="50" xfId="3" applyNumberFormat="1" applyFont="1" applyBorder="1" applyAlignment="1" applyProtection="1">
      <alignment horizontal="left" indent="1"/>
    </xf>
    <xf numFmtId="0" fontId="61" fillId="0" borderId="9" xfId="3" applyFont="1" applyBorder="1" applyAlignment="1" applyProtection="1">
      <alignment horizontal="left" indent="1"/>
    </xf>
    <xf numFmtId="0" fontId="61" fillId="0" borderId="59" xfId="3" applyNumberFormat="1" applyFont="1" applyBorder="1" applyAlignment="1" applyProtection="1">
      <alignment horizontal="left" indent="1"/>
    </xf>
    <xf numFmtId="0" fontId="61" fillId="0" borderId="5" xfId="3" applyFont="1" applyBorder="1" applyAlignment="1" applyProtection="1"/>
    <xf numFmtId="0" fontId="61" fillId="0" borderId="0" xfId="3" applyFont="1" applyBorder="1" applyAlignment="1" applyProtection="1"/>
    <xf numFmtId="0" fontId="61" fillId="0" borderId="40" xfId="3" applyFont="1" applyBorder="1" applyAlignment="1" applyProtection="1"/>
    <xf numFmtId="0" fontId="61" fillId="0" borderId="0" xfId="3" applyNumberFormat="1" applyFont="1" applyAlignment="1" applyProtection="1">
      <alignment horizontal="center"/>
    </xf>
    <xf numFmtId="0" fontId="61" fillId="0" borderId="50" xfId="3" applyNumberFormat="1" applyFont="1" applyBorder="1" applyAlignment="1" applyProtection="1">
      <alignment horizontal="left" indent="1"/>
      <protection locked="0"/>
    </xf>
    <xf numFmtId="0" fontId="61" fillId="0" borderId="9" xfId="3" applyFont="1" applyBorder="1" applyAlignment="1">
      <alignment horizontal="left" indent="1"/>
    </xf>
    <xf numFmtId="0" fontId="61" fillId="0" borderId="59" xfId="3" applyFont="1" applyBorder="1" applyAlignment="1">
      <alignment horizontal="left" indent="1"/>
    </xf>
    <xf numFmtId="0" fontId="61" fillId="0" borderId="5" xfId="3" applyNumberFormat="1" applyFont="1" applyBorder="1" applyAlignment="1" applyProtection="1">
      <alignment horizontal="left" indent="1"/>
      <protection locked="0"/>
    </xf>
    <xf numFmtId="0" fontId="61" fillId="0" borderId="0" xfId="3" applyFont="1" applyBorder="1" applyAlignment="1">
      <alignment horizontal="left" indent="1"/>
    </xf>
    <xf numFmtId="0" fontId="61" fillId="0" borderId="40" xfId="3" applyFont="1" applyBorder="1" applyAlignment="1">
      <alignment horizontal="left" indent="1"/>
    </xf>
    <xf numFmtId="0" fontId="61" fillId="0" borderId="5" xfId="3" applyNumberFormat="1" applyFont="1" applyBorder="1" applyAlignment="1" applyProtection="1">
      <alignment horizontal="left" indent="1"/>
    </xf>
    <xf numFmtId="0" fontId="61" fillId="0" borderId="0" xfId="3" applyFont="1" applyBorder="1" applyAlignment="1" applyProtection="1">
      <alignment horizontal="left" indent="1"/>
    </xf>
    <xf numFmtId="0" fontId="61" fillId="0" borderId="40" xfId="3" applyFont="1" applyBorder="1" applyAlignment="1" applyProtection="1">
      <alignment horizontal="left" indent="1"/>
    </xf>
    <xf numFmtId="0" fontId="53" fillId="0" borderId="50" xfId="3" applyNumberFormat="1" applyFont="1" applyBorder="1" applyAlignment="1" applyProtection="1">
      <alignment horizontal="left" vertical="center" indent="1"/>
    </xf>
    <xf numFmtId="0" fontId="53" fillId="0" borderId="9" xfId="3" applyFont="1" applyBorder="1" applyAlignment="1" applyProtection="1">
      <alignment horizontal="left" vertical="center" indent="1"/>
    </xf>
    <xf numFmtId="0" fontId="53" fillId="0" borderId="59" xfId="3" applyFont="1" applyBorder="1" applyAlignment="1" applyProtection="1">
      <alignment horizontal="left" vertical="center" indent="1"/>
    </xf>
    <xf numFmtId="0" fontId="61" fillId="0" borderId="5" xfId="3" applyNumberFormat="1" applyFont="1" applyBorder="1" applyAlignment="1" applyProtection="1"/>
    <xf numFmtId="0" fontId="61" fillId="0" borderId="0" xfId="3" applyNumberFormat="1" applyFont="1" applyAlignment="1" applyProtection="1">
      <alignment horizontal="center" vertical="center"/>
    </xf>
    <xf numFmtId="0" fontId="51" fillId="0" borderId="147" xfId="3" applyNumberFormat="1" applyFont="1" applyBorder="1" applyProtection="1"/>
    <xf numFmtId="0" fontId="51" fillId="0" borderId="148" xfId="3" applyNumberFormat="1" applyFont="1" applyBorder="1" applyProtection="1"/>
    <xf numFmtId="0" fontId="61" fillId="0" borderId="5"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vertical="center" indent="1"/>
    </xf>
    <xf numFmtId="0" fontId="61" fillId="0" borderId="40" xfId="3" applyNumberFormat="1" applyFont="1" applyBorder="1" applyAlignment="1" applyProtection="1">
      <alignment horizontal="left" vertical="center" indent="1"/>
    </xf>
    <xf numFmtId="0" fontId="61" fillId="0" borderId="0" xfId="3" applyNumberFormat="1" applyFont="1" applyBorder="1" applyAlignment="1" applyProtection="1">
      <alignment horizontal="left" indent="1"/>
    </xf>
    <xf numFmtId="0" fontId="61" fillId="0" borderId="40" xfId="3" applyNumberFormat="1" applyFont="1" applyBorder="1" applyAlignment="1" applyProtection="1">
      <alignment horizontal="left" indent="1"/>
    </xf>
    <xf numFmtId="0" fontId="53" fillId="0" borderId="50" xfId="3" applyNumberFormat="1" applyFont="1" applyBorder="1" applyProtection="1"/>
    <xf numFmtId="0" fontId="53" fillId="0" borderId="9" xfId="3" applyNumberFormat="1" applyFont="1" applyBorder="1" applyProtection="1"/>
    <xf numFmtId="0" fontId="53" fillId="0" borderId="59" xfId="3" applyNumberFormat="1" applyFont="1" applyBorder="1" applyProtection="1"/>
    <xf numFmtId="0" fontId="79" fillId="0" borderId="5" xfId="3" applyNumberFormat="1" applyFont="1" applyBorder="1" applyAlignment="1" applyProtection="1"/>
    <xf numFmtId="0" fontId="79" fillId="0" borderId="0" xfId="3" applyFont="1" applyBorder="1" applyAlignment="1" applyProtection="1"/>
    <xf numFmtId="0" fontId="79" fillId="0" borderId="40" xfId="3" applyFont="1" applyBorder="1" applyAlignment="1" applyProtection="1"/>
    <xf numFmtId="0" fontId="61" fillId="0" borderId="148" xfId="3" applyNumberFormat="1" applyFont="1" applyBorder="1" applyAlignment="1" applyProtection="1">
      <alignment horizontal="left" indent="1"/>
      <protection locked="0"/>
    </xf>
    <xf numFmtId="0" fontId="61" fillId="0" borderId="148" xfId="3" applyFont="1" applyBorder="1" applyAlignment="1" applyProtection="1">
      <alignment horizontal="left" indent="1"/>
      <protection locked="0"/>
    </xf>
    <xf numFmtId="0" fontId="61" fillId="0" borderId="149" xfId="3" applyFont="1" applyBorder="1" applyAlignment="1" applyProtection="1">
      <alignment horizontal="left" indent="1"/>
      <protection locked="0"/>
    </xf>
    <xf numFmtId="0" fontId="53" fillId="0" borderId="0" xfId="3" applyFont="1" applyAlignment="1">
      <alignment horizontal="center" vertical="center"/>
    </xf>
    <xf numFmtId="0" fontId="61" fillId="0" borderId="59" xfId="3" applyFont="1" applyBorder="1" applyAlignment="1" applyProtection="1">
      <alignment horizontal="left" indent="1"/>
    </xf>
    <xf numFmtId="165" fontId="61" fillId="0" borderId="50" xfId="3" applyNumberFormat="1" applyFont="1" applyBorder="1" applyAlignment="1" applyProtection="1">
      <alignment horizontal="left" indent="1"/>
    </xf>
    <xf numFmtId="165" fontId="61" fillId="0" borderId="59" xfId="3" applyNumberFormat="1" applyFont="1" applyBorder="1" applyAlignment="1" applyProtection="1">
      <alignment horizontal="left" indent="1"/>
    </xf>
    <xf numFmtId="0" fontId="50" fillId="0" borderId="0" xfId="3" applyFont="1" applyAlignment="1">
      <alignment horizontal="center" vertical="center"/>
    </xf>
    <xf numFmtId="174" fontId="50" fillId="0" borderId="0" xfId="3" applyNumberFormat="1" applyFont="1" applyAlignment="1">
      <alignment horizontal="center" vertical="center"/>
    </xf>
    <xf numFmtId="174" fontId="53" fillId="0" borderId="0" xfId="3" applyNumberFormat="1" applyFont="1" applyAlignment="1">
      <alignment horizontal="center" vertical="center"/>
    </xf>
    <xf numFmtId="0" fontId="53" fillId="0" borderId="69" xfId="3" applyFont="1" applyBorder="1" applyAlignment="1" applyProtection="1">
      <protection locked="0"/>
    </xf>
    <xf numFmtId="0" fontId="61" fillId="0" borderId="0" xfId="3" applyFont="1" applyAlignment="1" applyProtection="1">
      <alignment horizontal="center" vertical="center"/>
    </xf>
    <xf numFmtId="174" fontId="61" fillId="0" borderId="0" xfId="3" applyNumberFormat="1" applyFont="1" applyAlignment="1" applyProtection="1">
      <alignment horizontal="center" vertical="center"/>
    </xf>
    <xf numFmtId="0" fontId="53" fillId="0" borderId="69" xfId="3" applyFont="1" applyBorder="1" applyAlignment="1" applyProtection="1">
      <alignment horizontal="left"/>
      <protection locked="0"/>
    </xf>
    <xf numFmtId="0" fontId="61" fillId="0" borderId="0" xfId="3" quotePrefix="1" applyFont="1" applyAlignment="1" applyProtection="1">
      <alignment horizontal="center" vertical="center"/>
    </xf>
    <xf numFmtId="0" fontId="51" fillId="0" borderId="0" xfId="3" applyFont="1" applyAlignment="1" applyProtection="1">
      <alignment horizontal="left" vertical="center" wrapText="1"/>
      <protection locked="0"/>
    </xf>
    <xf numFmtId="0" fontId="61" fillId="0" borderId="0" xfId="3" applyNumberFormat="1" applyFont="1" applyBorder="1" applyAlignment="1" applyProtection="1">
      <alignment horizontal="center"/>
    </xf>
    <xf numFmtId="165" fontId="61" fillId="0" borderId="0" xfId="3" applyNumberFormat="1" applyFont="1" applyAlignment="1" applyProtection="1">
      <alignment horizontal="center" vertical="center"/>
    </xf>
    <xf numFmtId="0" fontId="50" fillId="0" borderId="0" xfId="3" applyFont="1" applyAlignment="1" applyProtection="1">
      <alignment horizontal="center" vertical="center" readingOrder="1"/>
    </xf>
    <xf numFmtId="0" fontId="50" fillId="0" borderId="0" xfId="3" applyFont="1" applyAlignment="1" applyProtection="1">
      <alignment horizontal="center" vertical="center"/>
    </xf>
    <xf numFmtId="3" fontId="51" fillId="0" borderId="77" xfId="3" applyNumberFormat="1" applyFont="1" applyBorder="1" applyAlignment="1" applyProtection="1">
      <alignment horizontal="right" indent="1"/>
      <protection locked="0"/>
    </xf>
    <xf numFmtId="0" fontId="50" fillId="0" borderId="0" xfId="3" applyFont="1" applyAlignment="1" applyProtection="1">
      <alignment horizontal="center"/>
    </xf>
    <xf numFmtId="0" fontId="50" fillId="0" borderId="78" xfId="3" applyFont="1" applyBorder="1" applyAlignment="1" applyProtection="1">
      <alignment horizontal="center"/>
    </xf>
    <xf numFmtId="0" fontId="58" fillId="0" borderId="0" xfId="3" applyFont="1" applyAlignment="1" applyProtection="1">
      <alignment horizontal="left" vertical="center" wrapText="1"/>
    </xf>
    <xf numFmtId="0" fontId="51" fillId="0" borderId="0" xfId="3" applyFont="1" applyBorder="1" applyAlignment="1" applyProtection="1">
      <alignment vertical="center" wrapText="1"/>
      <protection locked="0"/>
    </xf>
    <xf numFmtId="5" fontId="61" fillId="0" borderId="150" xfId="3" applyNumberFormat="1" applyFont="1" applyBorder="1" applyAlignment="1" applyProtection="1">
      <protection locked="0"/>
    </xf>
    <xf numFmtId="0" fontId="61" fillId="0" borderId="151" xfId="3" applyFont="1" applyBorder="1" applyAlignment="1" applyProtection="1">
      <protection locked="0"/>
    </xf>
    <xf numFmtId="0" fontId="58" fillId="0" borderId="0" xfId="3" applyFont="1" applyBorder="1" applyAlignment="1" applyProtection="1">
      <alignment horizontal="left" vertical="top" wrapText="1"/>
    </xf>
    <xf numFmtId="0" fontId="61" fillId="0" borderId="0" xfId="3" applyNumberFormat="1" applyFont="1" applyAlignment="1">
      <alignment horizontal="center"/>
    </xf>
    <xf numFmtId="165" fontId="50" fillId="0" borderId="0" xfId="3" applyNumberFormat="1" applyFont="1" applyAlignment="1" applyProtection="1">
      <alignment horizontal="center" vertical="center"/>
    </xf>
    <xf numFmtId="0" fontId="50" fillId="0" borderId="0" xfId="3" applyNumberFormat="1" applyFont="1" applyAlignment="1" applyProtection="1">
      <alignment horizontal="center" vertical="center"/>
    </xf>
    <xf numFmtId="0" fontId="58" fillId="0" borderId="150" xfId="3" applyFont="1" applyBorder="1" applyAlignment="1" applyProtection="1">
      <alignment horizontal="left" vertical="center"/>
      <protection locked="0"/>
    </xf>
    <xf numFmtId="0" fontId="58" fillId="0" borderId="76" xfId="3" applyFont="1" applyBorder="1" applyAlignment="1" applyProtection="1">
      <alignment horizontal="left" vertical="center"/>
      <protection locked="0"/>
    </xf>
    <xf numFmtId="0" fontId="58" fillId="0" borderId="151" xfId="3" applyFont="1" applyBorder="1" applyAlignment="1" applyProtection="1">
      <alignment horizontal="left" vertical="center"/>
      <protection locked="0"/>
    </xf>
    <xf numFmtId="38" fontId="58" fillId="0" borderId="77" xfId="3" applyNumberFormat="1" applyFont="1" applyBorder="1" applyAlignment="1" applyProtection="1">
      <alignment horizontal="right" vertical="center"/>
      <protection locked="0"/>
    </xf>
    <xf numFmtId="0" fontId="61" fillId="0" borderId="0" xfId="3" applyNumberFormat="1" applyFont="1" applyBorder="1" applyAlignment="1" applyProtection="1">
      <alignment horizontal="center" vertical="center" wrapText="1"/>
    </xf>
    <xf numFmtId="0" fontId="53" fillId="0" borderId="0" xfId="3" applyNumberFormat="1" applyFont="1" applyAlignment="1">
      <alignment horizontal="center" vertical="center" wrapText="1"/>
    </xf>
    <xf numFmtId="165" fontId="61" fillId="0" borderId="0" xfId="3" applyNumberFormat="1" applyFont="1" applyBorder="1" applyAlignment="1" applyProtection="1">
      <alignment horizontal="center" vertical="center" wrapText="1"/>
    </xf>
    <xf numFmtId="0" fontId="53" fillId="0" borderId="0" xfId="3" applyFont="1" applyAlignment="1">
      <alignment horizontal="center" vertical="center" wrapText="1"/>
    </xf>
    <xf numFmtId="169" fontId="50" fillId="0" borderId="0" xfId="3" applyNumberFormat="1" applyFont="1" applyAlignment="1" applyProtection="1">
      <alignment horizontal="center" vertical="center" wrapText="1"/>
    </xf>
    <xf numFmtId="0" fontId="51" fillId="0" borderId="0" xfId="3" applyFont="1" applyAlignment="1">
      <alignment horizontal="center" vertical="center" wrapText="1"/>
    </xf>
    <xf numFmtId="0" fontId="53" fillId="0" borderId="9" xfId="3" applyFont="1" applyBorder="1" applyAlignment="1" applyProtection="1">
      <alignment horizontal="center"/>
      <protection locked="0"/>
    </xf>
    <xf numFmtId="0" fontId="53" fillId="0" borderId="74" xfId="3" applyFont="1" applyBorder="1" applyAlignment="1" applyProtection="1">
      <alignment horizontal="center"/>
      <protection locked="0"/>
    </xf>
    <xf numFmtId="0" fontId="58" fillId="0" borderId="150" xfId="3" applyFont="1" applyBorder="1" applyAlignment="1" applyProtection="1">
      <alignment horizontal="center"/>
    </xf>
    <xf numFmtId="0" fontId="58" fillId="0" borderId="76" xfId="3" applyFont="1" applyBorder="1" applyAlignment="1" applyProtection="1">
      <alignment horizontal="center"/>
    </xf>
    <xf numFmtId="0" fontId="58" fillId="0" borderId="151" xfId="3" applyFont="1" applyBorder="1" applyAlignment="1" applyProtection="1">
      <alignment horizontal="center"/>
    </xf>
    <xf numFmtId="38" fontId="58" fillId="0" borderId="150" xfId="3" applyNumberFormat="1" applyFont="1" applyBorder="1" applyAlignment="1" applyProtection="1">
      <alignment horizontal="right" vertical="center"/>
      <protection locked="0"/>
    </xf>
    <xf numFmtId="38" fontId="58" fillId="0" borderId="76" xfId="3" applyNumberFormat="1" applyFont="1" applyBorder="1" applyAlignment="1" applyProtection="1">
      <alignment horizontal="right" vertical="center"/>
      <protection locked="0"/>
    </xf>
    <xf numFmtId="38" fontId="58" fillId="0" borderId="151" xfId="3" applyNumberFormat="1" applyFont="1" applyBorder="1" applyAlignment="1" applyProtection="1">
      <alignment horizontal="right" vertical="center"/>
      <protection locked="0"/>
    </xf>
    <xf numFmtId="0" fontId="60" fillId="0" borderId="150" xfId="3" applyFont="1" applyBorder="1" applyAlignment="1" applyProtection="1">
      <alignment horizontal="center" vertical="center"/>
      <protection locked="0"/>
    </xf>
    <xf numFmtId="0" fontId="60" fillId="0" borderId="76" xfId="3" applyFont="1" applyBorder="1" applyAlignment="1" applyProtection="1">
      <alignment horizontal="center" vertical="center"/>
      <protection locked="0"/>
    </xf>
    <xf numFmtId="0" fontId="60" fillId="0" borderId="151" xfId="3" applyFont="1" applyBorder="1" applyAlignment="1" applyProtection="1">
      <alignment horizontal="center" vertical="center"/>
      <protection locked="0"/>
    </xf>
    <xf numFmtId="6" fontId="58" fillId="0" borderId="77" xfId="3" applyNumberFormat="1" applyFont="1" applyBorder="1" applyAlignment="1" applyProtection="1">
      <alignment horizontal="right" vertical="center"/>
      <protection locked="0"/>
    </xf>
    <xf numFmtId="6" fontId="58" fillId="0" borderId="150" xfId="3" applyNumberFormat="1" applyFont="1" applyBorder="1" applyProtection="1">
      <protection locked="0"/>
    </xf>
    <xf numFmtId="6" fontId="58" fillId="0" borderId="151" xfId="3" applyNumberFormat="1" applyFont="1" applyBorder="1" applyProtection="1">
      <protection locked="0"/>
    </xf>
    <xf numFmtId="170" fontId="53" fillId="0" borderId="9" xfId="3" applyNumberFormat="1" applyFont="1" applyBorder="1" applyAlignment="1" applyProtection="1">
      <alignment horizontal="center"/>
      <protection locked="0"/>
    </xf>
    <xf numFmtId="0" fontId="53" fillId="0" borderId="0" xfId="3" applyFont="1" applyBorder="1" applyAlignment="1" applyProtection="1">
      <alignment horizontal="left" vertical="top" wrapText="1"/>
      <protection locked="0"/>
    </xf>
    <xf numFmtId="0" fontId="53" fillId="0" borderId="0" xfId="3" applyFont="1" applyAlignment="1" applyProtection="1">
      <alignment horizontal="left" vertical="top" wrapText="1"/>
      <protection locked="0"/>
    </xf>
    <xf numFmtId="0" fontId="50" fillId="0" borderId="0" xfId="3" applyFont="1" applyAlignment="1" applyProtection="1">
      <alignment horizontal="center" vertical="center" wrapText="1"/>
    </xf>
    <xf numFmtId="0" fontId="50" fillId="0" borderId="0" xfId="3" applyFont="1" applyBorder="1" applyAlignment="1" applyProtection="1">
      <alignment horizontal="center" vertical="center" wrapText="1"/>
    </xf>
    <xf numFmtId="0" fontId="53" fillId="0" borderId="0" xfId="3" applyFont="1" applyBorder="1" applyAlignment="1">
      <alignment horizontal="center" vertical="center" wrapText="1"/>
    </xf>
    <xf numFmtId="8" fontId="53" fillId="0" borderId="0" xfId="3" applyNumberFormat="1" applyFont="1" applyAlignment="1" applyProtection="1">
      <alignment horizontal="left" vertical="top" wrapText="1"/>
      <protection locked="0"/>
    </xf>
    <xf numFmtId="0" fontId="50" fillId="0" borderId="0" xfId="3" applyNumberFormat="1" applyFont="1" applyBorder="1" applyAlignment="1" applyProtection="1">
      <alignment horizontal="center" vertical="center" wrapText="1"/>
    </xf>
    <xf numFmtId="165" fontId="50" fillId="0" borderId="0" xfId="3" applyNumberFormat="1" applyFont="1" applyBorder="1" applyAlignment="1" applyProtection="1">
      <alignment horizontal="center" vertical="center" wrapText="1"/>
    </xf>
    <xf numFmtId="0" fontId="50" fillId="0" borderId="145" xfId="3" applyFont="1" applyBorder="1" applyAlignment="1" applyProtection="1">
      <alignment horizontal="center" vertical="center" wrapText="1"/>
    </xf>
    <xf numFmtId="0" fontId="61" fillId="0" borderId="74" xfId="3" applyNumberFormat="1"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1" fillId="0" borderId="74" xfId="3" applyFont="1" applyBorder="1" applyAlignment="1" applyProtection="1">
      <alignment horizontal="center" vertical="center"/>
      <protection locked="0"/>
    </xf>
    <xf numFmtId="0" fontId="50"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114300</xdr:rowOff>
        </xdr:from>
        <xdr:to>
          <xdr:col>1</xdr:col>
          <xdr:colOff>933450</xdr:colOff>
          <xdr:row>4</xdr:row>
          <xdr:rowOff>152400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0</xdr:row>
          <xdr:rowOff>104775</xdr:rowOff>
        </xdr:from>
        <xdr:to>
          <xdr:col>1</xdr:col>
          <xdr:colOff>2019300</xdr:colOff>
          <xdr:row>4</xdr:row>
          <xdr:rowOff>142875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5</xdr:row>
          <xdr:rowOff>57150</xdr:rowOff>
        </xdr:from>
        <xdr:to>
          <xdr:col>1</xdr:col>
          <xdr:colOff>2009775</xdr:colOff>
          <xdr:row>9</xdr:row>
          <xdr:rowOff>95250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47625</xdr:rowOff>
        </xdr:from>
        <xdr:to>
          <xdr:col>1</xdr:col>
          <xdr:colOff>952500</xdr:colOff>
          <xdr:row>9</xdr:row>
          <xdr:rowOff>85725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3"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7" t="s">
        <v>425</v>
      </c>
      <c r="J1" s="1998"/>
      <c r="K1" s="1998"/>
      <c r="L1" s="1998"/>
      <c r="M1" s="1998"/>
      <c r="N1" s="1998"/>
      <c r="O1" s="1998"/>
      <c r="P1" s="1998"/>
      <c r="Q1" s="1998"/>
      <c r="R1" s="1998"/>
      <c r="S1" s="1998"/>
    </row>
    <row r="2" spans="1:28" ht="12" customHeight="1" x14ac:dyDescent="0.2">
      <c r="A2" s="47" t="s">
        <v>1684</v>
      </c>
      <c r="D2" s="48"/>
      <c r="I2" s="1999" t="s">
        <v>1036</v>
      </c>
      <c r="J2" s="1998"/>
      <c r="K2" s="1998"/>
      <c r="L2" s="1998"/>
      <c r="M2" s="1998"/>
      <c r="N2" s="1998"/>
      <c r="O2" s="1998"/>
      <c r="P2" s="1998"/>
      <c r="Q2" s="1998"/>
      <c r="R2" s="1998"/>
      <c r="S2" s="1998"/>
    </row>
    <row r="3" spans="1:28" ht="12" customHeight="1" x14ac:dyDescent="0.2">
      <c r="A3" s="155" t="s">
        <v>1685</v>
      </c>
      <c r="B3" s="156"/>
      <c r="C3" s="156"/>
      <c r="D3" s="157"/>
      <c r="I3" s="1999" t="s">
        <v>54</v>
      </c>
      <c r="J3" s="1998"/>
      <c r="K3" s="1998"/>
      <c r="L3" s="1998"/>
      <c r="M3" s="1998"/>
      <c r="N3" s="1998"/>
      <c r="O3" s="1998"/>
      <c r="P3" s="1998"/>
      <c r="Q3" s="1998"/>
      <c r="R3" s="1998"/>
      <c r="S3" s="1998"/>
    </row>
    <row r="4" spans="1:28" ht="12" customHeight="1" x14ac:dyDescent="0.2">
      <c r="A4" s="37"/>
      <c r="I4" s="1999" t="s">
        <v>545</v>
      </c>
      <c r="J4" s="1998"/>
      <c r="K4" s="1998"/>
      <c r="L4" s="1998"/>
      <c r="M4" s="1998"/>
      <c r="N4" s="1998"/>
      <c r="O4" s="1998"/>
      <c r="P4" s="1998"/>
      <c r="Q4" s="1998"/>
      <c r="R4" s="1998"/>
      <c r="S4" s="1998"/>
    </row>
    <row r="5" spans="1:28" ht="14.1" customHeight="1" x14ac:dyDescent="0.2">
      <c r="B5" s="104"/>
      <c r="C5" s="26" t="s">
        <v>966</v>
      </c>
      <c r="D5" s="84"/>
      <c r="E5" s="84"/>
      <c r="H5" s="38"/>
      <c r="I5" s="2007" t="s">
        <v>701</v>
      </c>
      <c r="J5" s="2006"/>
      <c r="K5" s="2006"/>
      <c r="L5" s="2006"/>
      <c r="M5" s="2006"/>
      <c r="N5" s="2006"/>
      <c r="O5" s="2006"/>
      <c r="P5" s="2006"/>
      <c r="Q5" s="2006"/>
      <c r="R5" s="2006"/>
      <c r="S5" s="2006"/>
    </row>
    <row r="6" spans="1:28" ht="14.1" customHeight="1" x14ac:dyDescent="0.2">
      <c r="B6" s="104" t="s">
        <v>2084</v>
      </c>
      <c r="C6" s="26" t="s">
        <v>967</v>
      </c>
      <c r="D6" s="84"/>
      <c r="E6" s="84"/>
      <c r="I6" s="2005" t="s">
        <v>938</v>
      </c>
      <c r="J6" s="2006"/>
      <c r="K6" s="2006"/>
      <c r="L6" s="2006"/>
      <c r="M6" s="2006"/>
      <c r="N6" s="2006"/>
      <c r="O6" s="2006"/>
      <c r="P6" s="2006"/>
      <c r="Q6" s="2006"/>
      <c r="R6" s="2006"/>
      <c r="S6" s="2006"/>
    </row>
    <row r="7" spans="1:28" ht="12.2" customHeight="1" x14ac:dyDescent="0.2">
      <c r="I7" s="2000">
        <v>43281</v>
      </c>
      <c r="J7" s="2001"/>
      <c r="K7" s="2001"/>
      <c r="L7" s="2001"/>
      <c r="M7" s="2001"/>
      <c r="N7" s="2001"/>
      <c r="O7" s="2001"/>
      <c r="P7" s="2001"/>
      <c r="Q7" s="2001"/>
      <c r="R7" s="2001"/>
      <c r="S7" s="200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2" t="s">
        <v>695</v>
      </c>
      <c r="J9" s="2003"/>
      <c r="K9" s="2003"/>
      <c r="L9" s="2003"/>
      <c r="M9" s="2003"/>
      <c r="N9" s="2003"/>
      <c r="O9" s="2003"/>
      <c r="P9" s="2003"/>
      <c r="Q9" s="2003"/>
      <c r="R9" s="2003"/>
      <c r="S9" s="2004"/>
      <c r="T9" s="2015" t="s">
        <v>554</v>
      </c>
      <c r="U9" s="2016"/>
      <c r="V9" s="2016"/>
      <c r="W9" s="2016"/>
      <c r="X9" s="2016"/>
      <c r="Y9" s="2016"/>
      <c r="Z9" s="2016"/>
      <c r="AA9" s="2017"/>
    </row>
    <row r="10" spans="1:28" ht="13.5" customHeight="1" x14ac:dyDescent="0.2">
      <c r="A10" s="2022" t="s">
        <v>696</v>
      </c>
      <c r="B10" s="2023"/>
      <c r="C10" s="2023"/>
      <c r="D10" s="2023"/>
      <c r="E10" s="2023"/>
      <c r="F10" s="2023"/>
      <c r="G10" s="2023"/>
      <c r="H10" s="2024"/>
      <c r="I10" s="29"/>
      <c r="J10" s="30"/>
      <c r="K10" s="28"/>
      <c r="R10" s="30"/>
      <c r="S10" s="30"/>
      <c r="T10" s="2018"/>
      <c r="U10" s="2006"/>
      <c r="V10" s="2006"/>
      <c r="W10" s="2006"/>
      <c r="X10" s="2006"/>
      <c r="Y10" s="2006"/>
      <c r="Z10" s="2006"/>
      <c r="AA10" s="2009"/>
    </row>
    <row r="11" spans="1:28" ht="14.25" customHeight="1" x14ac:dyDescent="0.2">
      <c r="A11" s="2025" t="s">
        <v>1012</v>
      </c>
      <c r="B11" s="2026"/>
      <c r="C11" s="2026"/>
      <c r="D11" s="2026"/>
      <c r="E11" s="2026"/>
      <c r="F11" s="2026"/>
      <c r="G11" s="2026"/>
      <c r="H11" s="2027"/>
      <c r="I11" s="27"/>
      <c r="J11" s="74"/>
      <c r="K11" s="27"/>
      <c r="O11" s="148" t="s">
        <v>2084</v>
      </c>
      <c r="P11" s="100" t="s">
        <v>210</v>
      </c>
      <c r="Q11" s="30"/>
      <c r="R11" s="28"/>
      <c r="S11" s="27"/>
      <c r="T11" s="2019"/>
      <c r="U11" s="2020"/>
      <c r="V11" s="2020"/>
      <c r="W11" s="2020"/>
      <c r="X11" s="2020"/>
      <c r="Y11" s="2020"/>
      <c r="Z11" s="2020"/>
      <c r="AA11" s="202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29">
        <v>3026203041</v>
      </c>
      <c r="B13" s="2030"/>
      <c r="C13" s="2030"/>
      <c r="D13" s="2030"/>
      <c r="E13" s="2030"/>
      <c r="F13" s="2030"/>
      <c r="G13" s="2030"/>
      <c r="H13" s="2031"/>
      <c r="I13" s="31"/>
      <c r="J13" s="30"/>
      <c r="K13" s="28"/>
      <c r="L13" s="30"/>
      <c r="M13" s="30"/>
      <c r="N13" s="30"/>
      <c r="O13" s="30"/>
      <c r="P13" s="30"/>
      <c r="Q13" s="30"/>
      <c r="R13" s="30"/>
      <c r="S13" s="30"/>
      <c r="T13" s="2034" t="s">
        <v>2077</v>
      </c>
      <c r="U13" s="2035"/>
      <c r="V13" s="2035"/>
      <c r="W13" s="2035"/>
      <c r="X13" s="2035"/>
      <c r="Y13" s="2036"/>
      <c r="Z13" s="2036"/>
      <c r="AA13" s="2037"/>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8" t="s">
        <v>2085</v>
      </c>
      <c r="B15" s="2032"/>
      <c r="C15" s="2032"/>
      <c r="D15" s="2032"/>
      <c r="E15" s="2032"/>
      <c r="F15" s="2032"/>
      <c r="G15" s="2032"/>
      <c r="H15" s="2033"/>
      <c r="T15" s="2038" t="s">
        <v>2091</v>
      </c>
      <c r="U15" s="1985"/>
      <c r="V15" s="1985"/>
      <c r="W15" s="1985"/>
      <c r="X15" s="1985"/>
      <c r="Y15" s="2039"/>
      <c r="Z15" s="2039"/>
      <c r="AA15" s="204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1" t="s">
        <v>2110</v>
      </c>
      <c r="B17" s="1992"/>
      <c r="C17" s="1992"/>
      <c r="D17" s="1992"/>
      <c r="E17" s="1992"/>
      <c r="F17" s="1992"/>
      <c r="G17" s="1992"/>
      <c r="H17" s="2014"/>
      <c r="T17" s="2045" t="s">
        <v>2078</v>
      </c>
      <c r="U17" s="2046"/>
      <c r="V17" s="2046"/>
      <c r="W17" s="2046"/>
      <c r="X17" s="2046"/>
      <c r="Y17" s="2046"/>
      <c r="Z17" s="2046"/>
      <c r="AA17" s="2047"/>
    </row>
    <row r="18" spans="1:27" ht="13.5" customHeight="1" x14ac:dyDescent="0.2">
      <c r="A18" s="85" t="s">
        <v>551</v>
      </c>
      <c r="B18" s="76"/>
      <c r="C18" s="72"/>
      <c r="D18" s="76"/>
      <c r="E18" s="76"/>
      <c r="F18" s="76"/>
      <c r="G18" s="76"/>
      <c r="H18" s="56"/>
      <c r="I18" s="2013" t="s">
        <v>697</v>
      </c>
      <c r="J18" s="1967"/>
      <c r="K18" s="1967"/>
      <c r="L18" s="1967"/>
      <c r="M18" s="1967"/>
      <c r="N18" s="1967"/>
      <c r="O18" s="1967"/>
      <c r="P18" s="1967"/>
      <c r="Q18" s="1967"/>
      <c r="R18" s="1967"/>
      <c r="S18" s="1968"/>
      <c r="T18" s="85" t="s">
        <v>735</v>
      </c>
      <c r="U18" s="51"/>
      <c r="V18" s="72"/>
      <c r="W18" s="50"/>
      <c r="X18" s="85" t="s">
        <v>284</v>
      </c>
      <c r="Y18" s="81"/>
      <c r="Z18" s="159" t="s">
        <v>698</v>
      </c>
      <c r="AA18" s="46"/>
    </row>
    <row r="19" spans="1:27" ht="13.5" customHeight="1" x14ac:dyDescent="0.2">
      <c r="A19" s="2028" t="s">
        <v>2109</v>
      </c>
      <c r="B19" s="1977"/>
      <c r="C19" s="1977"/>
      <c r="D19" s="1977"/>
      <c r="E19" s="1977"/>
      <c r="F19" s="1977"/>
      <c r="G19" s="1977"/>
      <c r="H19" s="1957"/>
      <c r="I19" s="30"/>
      <c r="J19" s="99"/>
      <c r="K19" s="40"/>
      <c r="L19" s="38"/>
      <c r="M19" s="112" t="s">
        <v>333</v>
      </c>
      <c r="P19" s="27"/>
      <c r="Q19" s="27"/>
      <c r="R19" s="27"/>
      <c r="S19" s="31"/>
      <c r="T19" s="2028" t="s">
        <v>2079</v>
      </c>
      <c r="U19" s="1956"/>
      <c r="V19" s="1956"/>
      <c r="W19" s="1957"/>
      <c r="X19" s="2043" t="s">
        <v>2080</v>
      </c>
      <c r="Y19" s="2044"/>
      <c r="Z19" s="2041">
        <v>62565</v>
      </c>
      <c r="AA19" s="204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5" t="s">
        <v>2086</v>
      </c>
      <c r="B21" s="1956"/>
      <c r="C21" s="1956"/>
      <c r="D21" s="1956"/>
      <c r="E21" s="1956"/>
      <c r="F21" s="1956"/>
      <c r="G21" s="1956"/>
      <c r="H21" s="1957"/>
      <c r="I21" s="2008" t="s">
        <v>699</v>
      </c>
      <c r="J21" s="2006"/>
      <c r="K21" s="2006"/>
      <c r="L21" s="2006"/>
      <c r="M21" s="2006"/>
      <c r="N21" s="2006"/>
      <c r="O21" s="2006"/>
      <c r="P21" s="2006"/>
      <c r="Q21" s="2006"/>
      <c r="R21" s="2006"/>
      <c r="S21" s="2009"/>
      <c r="T21" s="2052" t="s">
        <v>2081</v>
      </c>
      <c r="U21" s="2053"/>
      <c r="V21" s="2053"/>
      <c r="W21" s="2053"/>
      <c r="X21" s="2058" t="s">
        <v>2100</v>
      </c>
      <c r="Y21" s="2059"/>
      <c r="Z21" s="2059"/>
      <c r="AA21" s="2060"/>
    </row>
    <row r="22" spans="1:27" ht="13.5" customHeight="1" x14ac:dyDescent="0.2">
      <c r="A22" s="87" t="s">
        <v>552</v>
      </c>
      <c r="B22" s="59"/>
      <c r="C22" s="59"/>
      <c r="D22" s="59"/>
      <c r="E22" s="59"/>
      <c r="F22" s="59"/>
      <c r="G22" s="59"/>
      <c r="H22" s="60"/>
      <c r="I22" s="2010" t="s">
        <v>1504</v>
      </c>
      <c r="J22" s="2011"/>
      <c r="K22" s="2011"/>
      <c r="L22" s="2011"/>
      <c r="M22" s="2011"/>
      <c r="N22" s="2011"/>
      <c r="O22" s="2011"/>
      <c r="P22" s="2011"/>
      <c r="Q22" s="2011"/>
      <c r="R22" s="2011"/>
      <c r="S22" s="2012"/>
      <c r="T22" s="85" t="s">
        <v>1596</v>
      </c>
      <c r="U22" s="51"/>
      <c r="V22" s="72"/>
      <c r="W22" s="51"/>
      <c r="X22" s="160" t="s">
        <v>1385</v>
      </c>
      <c r="Z22" s="45"/>
      <c r="AA22" s="46"/>
    </row>
    <row r="23" spans="1:27" ht="13.5" customHeight="1" x14ac:dyDescent="0.2">
      <c r="A23" s="1969" t="s">
        <v>2096</v>
      </c>
      <c r="B23" s="1970"/>
      <c r="C23" s="1971"/>
      <c r="D23" s="1971"/>
      <c r="E23" s="1971"/>
      <c r="F23" s="1972"/>
      <c r="G23" s="1972"/>
      <c r="H23" s="1973"/>
      <c r="T23" s="1991" t="s">
        <v>2082</v>
      </c>
      <c r="U23" s="2051"/>
      <c r="V23" s="2051"/>
      <c r="W23" s="2051"/>
      <c r="X23" s="2055">
        <v>43434</v>
      </c>
      <c r="Y23" s="2056"/>
      <c r="Z23" s="2056"/>
      <c r="AA23" s="2057"/>
    </row>
    <row r="24" spans="1:27" ht="14.1" customHeight="1" x14ac:dyDescent="0.2">
      <c r="A24" s="88" t="s">
        <v>698</v>
      </c>
      <c r="B24" s="49"/>
      <c r="C24" s="49"/>
      <c r="D24" s="49"/>
      <c r="E24" s="49"/>
      <c r="F24" s="49"/>
      <c r="G24" s="49"/>
      <c r="H24" s="61"/>
      <c r="J24" s="1978" t="str">
        <f>IF(B5="x",IF(AUDITCHECK!D29="AFR form Incomplete.","",IF(AUDITCHECK!D29="Deficit reduction plan is required.","School District must complete a deficit reduction plan in the 2018-2019 Budget",)),"")</f>
        <v/>
      </c>
      <c r="K24" s="1978"/>
      <c r="L24" s="1978"/>
      <c r="M24" s="1978"/>
      <c r="N24" s="1978"/>
      <c r="O24" s="1978"/>
      <c r="P24" s="1978"/>
      <c r="Q24" s="1978"/>
      <c r="R24" s="1978"/>
      <c r="S24" s="1979"/>
      <c r="T24" s="105" t="s">
        <v>552</v>
      </c>
      <c r="U24" s="106"/>
      <c r="V24" s="106"/>
      <c r="W24" s="106"/>
      <c r="X24" s="107"/>
      <c r="Y24" s="107"/>
      <c r="Z24" s="107"/>
      <c r="AA24" s="108"/>
    </row>
    <row r="25" spans="1:27" ht="14.1" customHeight="1" x14ac:dyDescent="0.2">
      <c r="A25" s="1955">
        <v>62471</v>
      </c>
      <c r="B25" s="1956"/>
      <c r="C25" s="1956"/>
      <c r="D25" s="1956"/>
      <c r="E25" s="1956"/>
      <c r="F25" s="1956"/>
      <c r="G25" s="1956"/>
      <c r="H25" s="1957"/>
      <c r="I25" s="113"/>
      <c r="J25" s="1980"/>
      <c r="K25" s="1980"/>
      <c r="L25" s="1980"/>
      <c r="M25" s="1980"/>
      <c r="N25" s="1980"/>
      <c r="O25" s="1980"/>
      <c r="P25" s="1980"/>
      <c r="Q25" s="1980"/>
      <c r="R25" s="1980"/>
      <c r="S25" s="1981"/>
      <c r="T25" s="2048" t="s">
        <v>2083</v>
      </c>
      <c r="U25" s="2049"/>
      <c r="V25" s="2049"/>
      <c r="W25" s="2049"/>
      <c r="X25" s="2049"/>
      <c r="Y25" s="2049"/>
      <c r="Z25" s="2049"/>
      <c r="AA25" s="205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6" t="s">
        <v>1591</v>
      </c>
      <c r="J27" s="1967"/>
      <c r="K27" s="1967"/>
      <c r="L27" s="1967"/>
      <c r="M27" s="1967"/>
      <c r="N27" s="1967"/>
      <c r="O27" s="1967"/>
      <c r="P27" s="1967"/>
      <c r="Q27" s="1967"/>
      <c r="R27" s="1967"/>
      <c r="S27" s="196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2084</v>
      </c>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t="s">
        <v>2084</v>
      </c>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7"/>
      <c r="Q35" s="1956"/>
      <c r="R35" s="195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1" t="s">
        <v>2095</v>
      </c>
      <c r="B38" s="1992"/>
      <c r="C38" s="1992"/>
      <c r="D38" s="1992"/>
      <c r="E38" s="1992"/>
      <c r="F38" s="1956"/>
      <c r="G38" s="1956"/>
      <c r="H38" s="1957"/>
      <c r="I38" s="1984"/>
      <c r="J38" s="1985"/>
      <c r="K38" s="1985"/>
      <c r="L38" s="1985"/>
      <c r="M38" s="1985"/>
      <c r="N38" s="1985"/>
      <c r="O38" s="1985"/>
      <c r="P38" s="1986"/>
      <c r="Q38" s="1986"/>
      <c r="R38" s="1986"/>
      <c r="S38" s="1987"/>
      <c r="T38" s="2038" t="s">
        <v>2087</v>
      </c>
      <c r="U38" s="1985"/>
      <c r="V38" s="1985"/>
      <c r="W38" s="1985"/>
      <c r="X38" s="1986"/>
      <c r="Y38" s="1986"/>
      <c r="Z38" s="1986"/>
      <c r="AA38" s="1987"/>
    </row>
    <row r="39" spans="1:27" ht="12" customHeight="1" x14ac:dyDescent="0.2">
      <c r="A39" s="1961" t="s">
        <v>552</v>
      </c>
      <c r="B39" s="1962"/>
      <c r="C39" s="72"/>
      <c r="D39" s="69"/>
      <c r="E39" s="69"/>
      <c r="F39" s="79"/>
      <c r="G39" s="69"/>
      <c r="H39" s="56"/>
      <c r="I39" s="1961" t="s">
        <v>552</v>
      </c>
      <c r="J39" s="1962"/>
      <c r="K39" s="1962"/>
      <c r="L39" s="1962"/>
      <c r="M39" s="1962"/>
      <c r="N39" s="67"/>
      <c r="O39" s="72"/>
      <c r="P39" s="72"/>
      <c r="Q39" s="78"/>
      <c r="R39" s="72"/>
      <c r="S39" s="56"/>
      <c r="T39" s="72" t="s">
        <v>552</v>
      </c>
      <c r="U39" s="51"/>
      <c r="V39" s="72"/>
      <c r="W39" s="50"/>
      <c r="X39" s="78"/>
      <c r="Y39" s="45"/>
      <c r="Z39" s="45"/>
      <c r="AA39" s="46"/>
    </row>
    <row r="40" spans="1:27" ht="13.5" customHeight="1" x14ac:dyDescent="0.2">
      <c r="A40" s="1969" t="s">
        <v>2096</v>
      </c>
      <c r="B40" s="1970"/>
      <c r="C40" s="1971"/>
      <c r="D40" s="1971"/>
      <c r="E40" s="1971"/>
      <c r="F40" s="1972"/>
      <c r="G40" s="1972"/>
      <c r="H40" s="1973"/>
      <c r="I40" s="1994"/>
      <c r="J40" s="1995"/>
      <c r="K40" s="1995"/>
      <c r="L40" s="1995"/>
      <c r="M40" s="1995"/>
      <c r="N40" s="1995"/>
      <c r="O40" s="1995"/>
      <c r="P40" s="1995"/>
      <c r="Q40" s="1995"/>
      <c r="R40" s="1995"/>
      <c r="S40" s="1996"/>
      <c r="T40" s="1994" t="s">
        <v>2088</v>
      </c>
      <c r="U40" s="2054"/>
      <c r="V40" s="1995"/>
      <c r="W40" s="1995"/>
      <c r="X40" s="1995"/>
      <c r="Y40" s="1995"/>
      <c r="Z40" s="1995"/>
      <c r="AA40" s="199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3" t="s">
        <v>2097</v>
      </c>
      <c r="B42" s="1975"/>
      <c r="C42" s="1976"/>
      <c r="D42" s="1974" t="s">
        <v>2098</v>
      </c>
      <c r="E42" s="1975"/>
      <c r="F42" s="1975"/>
      <c r="G42" s="1975"/>
      <c r="H42" s="1976"/>
      <c r="I42" s="1958"/>
      <c r="J42" s="1959"/>
      <c r="K42" s="1959"/>
      <c r="L42" s="1959"/>
      <c r="M42" s="1959"/>
      <c r="N42" s="1959"/>
      <c r="O42" s="1960"/>
      <c r="P42" s="1993"/>
      <c r="Q42" s="1959"/>
      <c r="R42" s="1959"/>
      <c r="S42" s="1960"/>
      <c r="T42" s="1958" t="s">
        <v>2089</v>
      </c>
      <c r="U42" s="1959"/>
      <c r="V42" s="1959"/>
      <c r="W42" s="1960"/>
      <c r="X42" s="1993" t="s">
        <v>2090</v>
      </c>
      <c r="Y42" s="1959"/>
      <c r="Z42" s="1959"/>
      <c r="AA42" s="196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8"/>
      <c r="B44" s="1989"/>
      <c r="C44" s="1989"/>
      <c r="D44" s="1989"/>
      <c r="E44" s="1989"/>
      <c r="F44" s="1989"/>
      <c r="G44" s="1989"/>
      <c r="H44" s="1990"/>
      <c r="I44" s="1963"/>
      <c r="J44" s="1964"/>
      <c r="K44" s="1964"/>
      <c r="L44" s="1964"/>
      <c r="M44" s="1964"/>
      <c r="N44" s="1964"/>
      <c r="O44" s="1964"/>
      <c r="P44" s="1964"/>
      <c r="Q44" s="1964"/>
      <c r="R44" s="1964"/>
      <c r="S44" s="1965"/>
      <c r="T44" s="1963"/>
      <c r="U44" s="1982"/>
      <c r="V44" s="1982"/>
      <c r="W44" s="1982"/>
      <c r="X44" s="1982"/>
      <c r="Y44" s="1982"/>
      <c r="Z44" s="1964"/>
      <c r="AA44" s="196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1"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4" t="s">
        <v>1125</v>
      </c>
      <c r="B35" s="2064"/>
      <c r="C35" s="2064"/>
      <c r="D35" s="2064"/>
      <c r="E35" s="206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1" t="s">
        <v>715</v>
      </c>
      <c r="B40" s="2061"/>
      <c r="C40" s="2061"/>
      <c r="D40" s="2061"/>
      <c r="E40" s="2061"/>
    </row>
    <row r="41" spans="1:5" x14ac:dyDescent="0.2">
      <c r="A41" s="2062" t="s">
        <v>1706</v>
      </c>
      <c r="B41" s="2062"/>
      <c r="C41" s="2062"/>
      <c r="D41" s="2062"/>
      <c r="E41" s="2062"/>
    </row>
    <row r="42" spans="1:5" ht="12.75" customHeight="1" x14ac:dyDescent="0.2">
      <c r="A42" s="2063" t="s">
        <v>1080</v>
      </c>
      <c r="B42" s="2063"/>
      <c r="C42" s="2063"/>
      <c r="D42" s="2063"/>
      <c r="E42" s="2063"/>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B102" sqref="B102:I1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5" t="s">
        <v>1230</v>
      </c>
      <c r="B2" s="2065"/>
      <c r="C2" s="2065"/>
      <c r="D2" s="2065"/>
      <c r="E2" s="2065"/>
      <c r="F2" s="2065"/>
      <c r="G2" s="2065"/>
      <c r="H2" s="2065"/>
      <c r="I2" s="2065"/>
      <c r="J2" s="2065"/>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9" t="s">
        <v>1731</v>
      </c>
      <c r="B35" s="2080"/>
      <c r="C35" s="2080"/>
      <c r="D35" s="2080"/>
      <c r="E35" s="2081"/>
      <c r="F35" s="2081"/>
      <c r="G35" s="2081"/>
      <c r="H35" s="2081"/>
      <c r="I35" s="2081"/>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9" t="s">
        <v>331</v>
      </c>
      <c r="B47" s="2082"/>
      <c r="C47" s="2082"/>
      <c r="D47" s="2082"/>
      <c r="E47" s="2083"/>
      <c r="F47" s="2083"/>
      <c r="G47" s="2083"/>
      <c r="H47" s="2083"/>
      <c r="I47" s="2083"/>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2084</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6" t="s">
        <v>2107</v>
      </c>
      <c r="C57" s="2087"/>
      <c r="D57" s="2087"/>
      <c r="E57" s="2087"/>
      <c r="F57" s="2087"/>
      <c r="G57" s="2087"/>
      <c r="H57" s="2087"/>
      <c r="I57" s="2087"/>
      <c r="J57" s="2088"/>
    </row>
    <row r="58" spans="1:10" s="181" customFormat="1" x14ac:dyDescent="0.2">
      <c r="A58" s="253"/>
      <c r="B58" s="2089"/>
      <c r="C58" s="2090"/>
      <c r="D58" s="2090"/>
      <c r="E58" s="2090"/>
      <c r="F58" s="2090"/>
      <c r="G58" s="2090"/>
      <c r="H58" s="2090"/>
      <c r="I58" s="2090"/>
      <c r="J58" s="2091"/>
    </row>
    <row r="59" spans="1:10" s="181" customFormat="1" x14ac:dyDescent="0.2">
      <c r="A59" s="253"/>
      <c r="B59" s="2089"/>
      <c r="C59" s="2090"/>
      <c r="D59" s="2090"/>
      <c r="E59" s="2090"/>
      <c r="F59" s="2090"/>
      <c r="G59" s="2090"/>
      <c r="H59" s="2090"/>
      <c r="I59" s="2090"/>
      <c r="J59" s="2091"/>
    </row>
    <row r="60" spans="1:10" s="181" customFormat="1" x14ac:dyDescent="0.2">
      <c r="A60" s="253"/>
      <c r="B60" s="2089"/>
      <c r="C60" s="2090"/>
      <c r="D60" s="2090"/>
      <c r="E60" s="2090"/>
      <c r="F60" s="2090"/>
      <c r="G60" s="2090"/>
      <c r="H60" s="2090"/>
      <c r="I60" s="2090"/>
      <c r="J60" s="2091"/>
    </row>
    <row r="61" spans="1:10" s="181" customFormat="1" x14ac:dyDescent="0.2">
      <c r="A61" s="253"/>
      <c r="B61" s="2089"/>
      <c r="C61" s="2090"/>
      <c r="D61" s="2090"/>
      <c r="E61" s="2090"/>
      <c r="F61" s="2090"/>
      <c r="G61" s="2090"/>
      <c r="H61" s="2090"/>
      <c r="I61" s="2090"/>
      <c r="J61" s="2091"/>
    </row>
    <row r="62" spans="1:10" s="181" customFormat="1" x14ac:dyDescent="0.2">
      <c r="A62" s="253"/>
      <c r="B62" s="2089"/>
      <c r="C62" s="2090"/>
      <c r="D62" s="2090"/>
      <c r="E62" s="2090"/>
      <c r="F62" s="2090"/>
      <c r="G62" s="2090"/>
      <c r="H62" s="2090"/>
      <c r="I62" s="2090"/>
      <c r="J62" s="2091"/>
    </row>
    <row r="63" spans="1:10" s="181" customFormat="1" x14ac:dyDescent="0.2">
      <c r="A63" s="253"/>
      <c r="B63" s="2089"/>
      <c r="C63" s="2090"/>
      <c r="D63" s="2090"/>
      <c r="E63" s="2090"/>
      <c r="F63" s="2090"/>
      <c r="G63" s="2090"/>
      <c r="H63" s="2090"/>
      <c r="I63" s="2090"/>
      <c r="J63" s="2091"/>
    </row>
    <row r="64" spans="1:10" s="181" customFormat="1" x14ac:dyDescent="0.2">
      <c r="A64" s="253"/>
      <c r="B64" s="2089"/>
      <c r="C64" s="2090"/>
      <c r="D64" s="2090"/>
      <c r="E64" s="2090"/>
      <c r="F64" s="2090"/>
      <c r="G64" s="2090"/>
      <c r="H64" s="2090"/>
      <c r="I64" s="2090"/>
      <c r="J64" s="2091"/>
    </row>
    <row r="65" spans="1:10" s="181" customFormat="1" x14ac:dyDescent="0.2">
      <c r="A65" s="253"/>
      <c r="B65" s="2089"/>
      <c r="C65" s="2090"/>
      <c r="D65" s="2090"/>
      <c r="E65" s="2090"/>
      <c r="F65" s="2090"/>
      <c r="G65" s="2090"/>
      <c r="H65" s="2090"/>
      <c r="I65" s="2090"/>
      <c r="J65" s="2091"/>
    </row>
    <row r="66" spans="1:10" s="181" customFormat="1" x14ac:dyDescent="0.2">
      <c r="A66" s="253"/>
      <c r="B66" s="2089"/>
      <c r="C66" s="2090"/>
      <c r="D66" s="2090"/>
      <c r="E66" s="2090"/>
      <c r="F66" s="2090"/>
      <c r="G66" s="2090"/>
      <c r="H66" s="2090"/>
      <c r="I66" s="2090"/>
      <c r="J66" s="2091"/>
    </row>
    <row r="67" spans="1:10" s="181" customFormat="1" ht="9" customHeight="1" x14ac:dyDescent="0.2">
      <c r="A67" s="254"/>
      <c r="B67" s="2092"/>
      <c r="C67" s="2093"/>
      <c r="D67" s="2093"/>
      <c r="E67" s="2093"/>
      <c r="F67" s="2093"/>
      <c r="G67" s="2093"/>
      <c r="H67" s="2093"/>
      <c r="I67" s="2093"/>
      <c r="J67" s="209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9" t="s">
        <v>1390</v>
      </c>
      <c r="B70" s="2082"/>
      <c r="C70" s="2082"/>
      <c r="D70" s="2082"/>
      <c r="E70" s="2083"/>
      <c r="F70" s="2083"/>
      <c r="G70" s="2083"/>
      <c r="H70" s="2083"/>
      <c r="I70" s="2083"/>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4" t="s">
        <v>1387</v>
      </c>
      <c r="B83" s="2084"/>
      <c r="C83" s="2084"/>
      <c r="D83" s="2085"/>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6" t="s">
        <v>2108</v>
      </c>
      <c r="C102" s="2067"/>
      <c r="D102" s="2067"/>
      <c r="E102" s="2067"/>
      <c r="F102" s="2067"/>
      <c r="G102" s="2067"/>
      <c r="H102" s="2067"/>
      <c r="I102" s="2068"/>
    </row>
    <row r="103" spans="1:9" s="181" customFormat="1" ht="11.25" customHeight="1" x14ac:dyDescent="0.2">
      <c r="A103" s="316"/>
      <c r="B103" s="2069"/>
      <c r="C103" s="2070"/>
      <c r="D103" s="2070"/>
      <c r="E103" s="2070"/>
      <c r="F103" s="2070"/>
      <c r="G103" s="2070"/>
      <c r="H103" s="2070"/>
      <c r="I103" s="2071"/>
    </row>
    <row r="104" spans="1:9" s="181" customFormat="1" ht="11.25" customHeight="1" x14ac:dyDescent="0.2">
      <c r="A104" s="316"/>
      <c r="B104" s="2069"/>
      <c r="C104" s="2070"/>
      <c r="D104" s="2070"/>
      <c r="E104" s="2070"/>
      <c r="F104" s="2070"/>
      <c r="G104" s="2070"/>
      <c r="H104" s="2070"/>
      <c r="I104" s="2071"/>
    </row>
    <row r="105" spans="1:9" s="181" customFormat="1" x14ac:dyDescent="0.2">
      <c r="A105" s="316"/>
      <c r="B105" s="2069"/>
      <c r="C105" s="2070"/>
      <c r="D105" s="2070"/>
      <c r="E105" s="2070"/>
      <c r="F105" s="2070"/>
      <c r="G105" s="2070"/>
      <c r="H105" s="2070"/>
      <c r="I105" s="2071"/>
    </row>
    <row r="106" spans="1:9" s="181" customFormat="1" ht="11.25" customHeight="1" x14ac:dyDescent="0.2">
      <c r="A106" s="316"/>
      <c r="B106" s="2069"/>
      <c r="C106" s="2070"/>
      <c r="D106" s="2070"/>
      <c r="E106" s="2070"/>
      <c r="F106" s="2070"/>
      <c r="G106" s="2070"/>
      <c r="H106" s="2070"/>
      <c r="I106" s="2071"/>
    </row>
    <row r="107" spans="1:9" s="181" customFormat="1" ht="11.25" customHeight="1" x14ac:dyDescent="0.2">
      <c r="A107" s="316"/>
      <c r="B107" s="2069"/>
      <c r="C107" s="2070"/>
      <c r="D107" s="2070"/>
      <c r="E107" s="2070"/>
      <c r="F107" s="2070"/>
      <c r="G107" s="2070"/>
      <c r="H107" s="2070"/>
      <c r="I107" s="2071"/>
    </row>
    <row r="108" spans="1:9" s="181" customFormat="1" ht="11.25" customHeight="1" x14ac:dyDescent="0.2">
      <c r="A108" s="316"/>
      <c r="B108" s="2069"/>
      <c r="C108" s="2070"/>
      <c r="D108" s="2070"/>
      <c r="E108" s="2070"/>
      <c r="F108" s="2070"/>
      <c r="G108" s="2070"/>
      <c r="H108" s="2070"/>
      <c r="I108" s="2071"/>
    </row>
    <row r="109" spans="1:9" s="181" customFormat="1" ht="11.25" customHeight="1" x14ac:dyDescent="0.2">
      <c r="A109" s="316"/>
      <c r="B109" s="2069"/>
      <c r="C109" s="2070"/>
      <c r="D109" s="2070"/>
      <c r="E109" s="2070"/>
      <c r="F109" s="2070"/>
      <c r="G109" s="2070"/>
      <c r="H109" s="2070"/>
      <c r="I109" s="2071"/>
    </row>
    <row r="110" spans="1:9" s="181" customFormat="1" ht="11.25" customHeight="1" x14ac:dyDescent="0.2">
      <c r="A110" s="316"/>
      <c r="B110" s="2069"/>
      <c r="C110" s="2070"/>
      <c r="D110" s="2070"/>
      <c r="E110" s="2070"/>
      <c r="F110" s="2070"/>
      <c r="G110" s="2070"/>
      <c r="H110" s="2070"/>
      <c r="I110" s="2071"/>
    </row>
    <row r="111" spans="1:9" s="181" customFormat="1" ht="11.25" customHeight="1" x14ac:dyDescent="0.2">
      <c r="A111" s="316"/>
      <c r="B111" s="2069"/>
      <c r="C111" s="2070"/>
      <c r="D111" s="2070"/>
      <c r="E111" s="2070"/>
      <c r="F111" s="2070"/>
      <c r="G111" s="2070"/>
      <c r="H111" s="2070"/>
      <c r="I111" s="2071"/>
    </row>
    <row r="112" spans="1:9" s="181" customFormat="1" ht="11.25" customHeight="1" x14ac:dyDescent="0.2">
      <c r="A112" s="316"/>
      <c r="B112" s="2072"/>
      <c r="C112" s="2073"/>
      <c r="D112" s="2073"/>
      <c r="E112" s="2073"/>
      <c r="F112" s="2073"/>
      <c r="G112" s="2073"/>
      <c r="H112" s="2073"/>
      <c r="I112" s="207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5" t="s">
        <v>2077</v>
      </c>
      <c r="D114" s="2075"/>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6" t="s">
        <v>1397</v>
      </c>
      <c r="D117" s="2077"/>
      <c r="E117" s="2078"/>
      <c r="F117" s="2078"/>
      <c r="G117" s="2078"/>
      <c r="H117" s="2078"/>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&amp;F&amp;C&amp;8Reference should be made to the auditor's report regarding this information.</oddFooter>
    <evenHeader>&amp;L&amp;8Page 2&amp;R&amp;8Page 2</evenHeader>
    <evenFooter>&amp;L&amp;8Printed: &amp;D  
&amp;F&amp;C&amp;8Reference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5" t="s">
        <v>404</v>
      </c>
      <c r="B1" s="2095"/>
      <c r="C1" s="2095"/>
      <c r="D1" s="2095"/>
      <c r="E1" s="2095"/>
      <c r="F1" s="2095"/>
      <c r="G1" s="2095"/>
      <c r="H1" s="2095"/>
      <c r="I1" s="2095"/>
      <c r="J1" s="2095"/>
      <c r="K1" s="2095"/>
      <c r="L1" s="2095"/>
      <c r="M1" s="2095"/>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3">
        <f>ROUND(D10+F10+H10,5)</f>
        <v>0</v>
      </c>
      <c r="K10" s="222"/>
      <c r="L10" s="355"/>
      <c r="M10" s="222"/>
    </row>
    <row r="11" spans="1:14" ht="7.5" customHeight="1" x14ac:dyDescent="0.2">
      <c r="B11" s="222"/>
      <c r="C11" s="222"/>
      <c r="D11" s="2105" t="str">
        <f>IF(SUM(J10)&lt;=0.0999999,"","Enter the Tax Rates by moving the decimal two places to the left.")</f>
        <v/>
      </c>
      <c r="E11" s="2106"/>
      <c r="F11" s="2106"/>
      <c r="G11" s="2106"/>
      <c r="H11" s="2106"/>
      <c r="I11" s="2106"/>
      <c r="J11" s="210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1641090</v>
      </c>
      <c r="E16" s="356"/>
      <c r="F16" s="1754">
        <f>SUM('Acct Summary 7-8'!C17,'Acct Summary 7-8'!D17,'Acct Summary 7-8'!F17)</f>
        <v>1154935</v>
      </c>
      <c r="G16" s="356"/>
      <c r="H16" s="1754">
        <f>SUM(D16-F16)</f>
        <v>486155</v>
      </c>
      <c r="I16" s="222"/>
      <c r="J16" s="1754">
        <f>SUM('Acct Summary 7-8'!C81,'Acct Summary 7-8'!D81,'Acct Summary 7-8'!F81,'Acct Summary 7-8'!I81)</f>
        <v>1212685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6"/>
      <c r="C54" s="2097"/>
      <c r="D54" s="2097"/>
      <c r="E54" s="2097"/>
      <c r="F54" s="2097"/>
      <c r="G54" s="2097"/>
      <c r="H54" s="2097"/>
      <c r="I54" s="2097"/>
      <c r="J54" s="2097"/>
      <c r="K54" s="2097"/>
      <c r="L54" s="2098"/>
      <c r="M54" s="380"/>
    </row>
    <row r="55" spans="1:13" ht="12.75" customHeight="1" x14ac:dyDescent="0.2">
      <c r="B55" s="2099"/>
      <c r="C55" s="2100"/>
      <c r="D55" s="2100"/>
      <c r="E55" s="2100"/>
      <c r="F55" s="2100"/>
      <c r="G55" s="2100"/>
      <c r="H55" s="2100"/>
      <c r="I55" s="2100"/>
      <c r="J55" s="2100"/>
      <c r="K55" s="2100"/>
      <c r="L55" s="2101"/>
      <c r="M55" s="380"/>
    </row>
    <row r="56" spans="1:13" ht="12.75" customHeight="1" x14ac:dyDescent="0.2">
      <c r="B56" s="2099"/>
      <c r="C56" s="2100"/>
      <c r="D56" s="2100"/>
      <c r="E56" s="2100"/>
      <c r="F56" s="2100"/>
      <c r="G56" s="2100"/>
      <c r="H56" s="2100"/>
      <c r="I56" s="2100"/>
      <c r="J56" s="2100"/>
      <c r="K56" s="2100"/>
      <c r="L56" s="2101"/>
      <c r="M56" s="222"/>
    </row>
    <row r="57" spans="1:13" ht="12.75" customHeight="1" x14ac:dyDescent="0.2">
      <c r="B57" s="2099"/>
      <c r="C57" s="2100"/>
      <c r="D57" s="2100"/>
      <c r="E57" s="2100"/>
      <c r="F57" s="2100"/>
      <c r="G57" s="2100"/>
      <c r="H57" s="2100"/>
      <c r="I57" s="2100"/>
      <c r="J57" s="2100"/>
      <c r="K57" s="2100"/>
      <c r="L57" s="2101"/>
      <c r="M57" s="222"/>
    </row>
    <row r="58" spans="1:13" x14ac:dyDescent="0.2">
      <c r="B58" s="2102"/>
      <c r="C58" s="2103"/>
      <c r="D58" s="2103"/>
      <c r="E58" s="2103"/>
      <c r="F58" s="2103"/>
      <c r="G58" s="2103"/>
      <c r="H58" s="2103"/>
      <c r="I58" s="2103"/>
      <c r="J58" s="2103"/>
      <c r="K58" s="2103"/>
      <c r="L58" s="210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7"/>
      <c r="D61" s="210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0"/>
      <c r="B1" s="2111"/>
      <c r="C1" s="2111"/>
      <c r="D1" s="384"/>
      <c r="E1" s="384"/>
      <c r="F1" s="384"/>
      <c r="G1" s="384"/>
      <c r="H1" s="384"/>
      <c r="I1" s="384"/>
      <c r="J1" s="384"/>
      <c r="K1" s="384"/>
      <c r="L1" s="384"/>
      <c r="M1" s="384"/>
      <c r="N1" s="384"/>
      <c r="O1" s="2110"/>
      <c r="P1" s="2111"/>
      <c r="Q1" s="2111"/>
    </row>
    <row r="2" spans="1:18" ht="15" x14ac:dyDescent="0.2">
      <c r="A2" s="2114" t="s">
        <v>577</v>
      </c>
      <c r="B2" s="2114"/>
      <c r="C2" s="2114"/>
      <c r="D2" s="2114"/>
      <c r="E2" s="2114"/>
      <c r="F2" s="2114"/>
      <c r="G2" s="2114"/>
      <c r="H2" s="2114"/>
      <c r="I2" s="2114"/>
      <c r="J2" s="2114"/>
      <c r="K2" s="2114"/>
      <c r="L2" s="2114"/>
      <c r="M2" s="2114"/>
      <c r="N2" s="2114"/>
      <c r="O2" s="2114"/>
      <c r="P2" s="2114"/>
      <c r="Q2" s="2114"/>
      <c r="R2" s="2114"/>
    </row>
    <row r="3" spans="1:18" ht="12.75" x14ac:dyDescent="0.2">
      <c r="A3" s="2115" t="s">
        <v>1480</v>
      </c>
      <c r="B3" s="2115"/>
      <c r="C3" s="2115"/>
      <c r="D3" s="2115"/>
      <c r="E3" s="2115"/>
      <c r="F3" s="2115"/>
      <c r="G3" s="2115"/>
      <c r="H3" s="2115"/>
      <c r="I3" s="2115"/>
      <c r="J3" s="2115"/>
      <c r="K3" s="2115"/>
      <c r="L3" s="2115"/>
      <c r="M3" s="2115"/>
      <c r="N3" s="2115"/>
      <c r="O3" s="2115"/>
      <c r="P3" s="2115"/>
      <c r="Q3" s="2115"/>
      <c r="R3" s="2115"/>
    </row>
    <row r="4" spans="1:18" x14ac:dyDescent="0.2">
      <c r="A4" s="2116" t="s">
        <v>1635</v>
      </c>
      <c r="B4" s="2116"/>
      <c r="C4" s="2116"/>
      <c r="D4" s="2116"/>
      <c r="E4" s="2116"/>
      <c r="F4" s="2116"/>
      <c r="G4" s="2116"/>
      <c r="H4" s="2116"/>
      <c r="I4" s="2116"/>
      <c r="J4" s="2116"/>
      <c r="K4" s="2116"/>
      <c r="L4" s="2116"/>
      <c r="M4" s="2116"/>
      <c r="N4" s="2116"/>
      <c r="O4" s="2116"/>
      <c r="P4" s="2116"/>
      <c r="Q4" s="2116"/>
      <c r="R4" s="211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OKAW Area Vocational Center</v>
      </c>
      <c r="E7" s="391"/>
      <c r="G7" s="252"/>
      <c r="H7" s="387"/>
      <c r="I7" s="387"/>
      <c r="J7" s="387"/>
      <c r="K7" s="387"/>
      <c r="L7" s="329"/>
      <c r="M7" s="329"/>
      <c r="N7" s="329"/>
      <c r="O7" s="329"/>
      <c r="P7" s="329"/>
    </row>
    <row r="8" spans="1:18" ht="12.75" x14ac:dyDescent="0.2">
      <c r="A8" s="329"/>
      <c r="B8" s="329"/>
      <c r="C8" s="389" t="s">
        <v>1187</v>
      </c>
      <c r="D8" s="392">
        <f>COVER!A13</f>
        <v>3026203041</v>
      </c>
      <c r="E8" s="393"/>
      <c r="G8" s="329"/>
      <c r="H8" s="329"/>
      <c r="I8" s="329"/>
      <c r="J8" s="329"/>
      <c r="K8" s="329"/>
      <c r="L8" s="329"/>
      <c r="M8" s="329"/>
      <c r="N8" s="329"/>
      <c r="O8" s="329"/>
      <c r="P8" s="329"/>
    </row>
    <row r="9" spans="1:18" ht="12.75" x14ac:dyDescent="0.2">
      <c r="A9" s="329"/>
      <c r="B9" s="329"/>
      <c r="C9" s="389" t="s">
        <v>737</v>
      </c>
      <c r="D9" s="394" t="str">
        <f>COVER!A15</f>
        <v>FAYETTE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1212685</v>
      </c>
      <c r="I12" s="404"/>
      <c r="J12" s="404"/>
      <c r="K12" s="405">
        <f>TRUNC((H12/H13*100000),5)/100000</f>
        <v>0.73895094110000004</v>
      </c>
      <c r="L12" s="406"/>
      <c r="M12" s="360" t="s">
        <v>1206</v>
      </c>
      <c r="N12" s="360"/>
      <c r="O12" s="407">
        <v>0.35</v>
      </c>
      <c r="P12" s="218"/>
      <c r="Q12" s="218"/>
    </row>
    <row r="13" spans="1:18" s="408" customFormat="1" ht="12.75" x14ac:dyDescent="0.2">
      <c r="A13" s="218"/>
      <c r="B13" s="401"/>
      <c r="C13" s="2112" t="s">
        <v>1391</v>
      </c>
      <c r="D13" s="2113"/>
      <c r="E13" s="218"/>
      <c r="F13" s="409" t="s">
        <v>826</v>
      </c>
      <c r="G13" s="402"/>
      <c r="H13" s="403">
        <f>SUM('Acct Summary 7-8'!C8+'Acct Summary 7-8'!D8+'Acct Summary 7-8'!F8+'Acct Summary 7-8'!I8)+H14</f>
        <v>1641090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1154935</v>
      </c>
      <c r="I17" s="404"/>
      <c r="J17" s="416"/>
      <c r="K17" s="405">
        <f>TRUNC((H17/H18*100000),5)/100000</f>
        <v>0.70376091499999993</v>
      </c>
      <c r="L17" s="406"/>
      <c r="M17" s="417" t="s">
        <v>1233</v>
      </c>
      <c r="O17" s="418" t="str">
        <f>IF(AND(O16="2", J20 &gt; 2),"1",IF(AND(O16 = "1", J20 &gt; 2),"2",IF(AND(O16="1", J20 &gt;1),"1","0")))</f>
        <v>0</v>
      </c>
      <c r="P17" s="218"/>
    </row>
    <row r="18" spans="1:18" s="408" customFormat="1" ht="11.25" x14ac:dyDescent="0.2">
      <c r="A18" s="218"/>
      <c r="B18" s="401"/>
      <c r="C18" s="2112" t="s">
        <v>1384</v>
      </c>
      <c r="D18" s="2113"/>
      <c r="E18" s="218"/>
      <c r="F18" s="419" t="s">
        <v>827</v>
      </c>
      <c r="G18" s="402"/>
      <c r="H18" s="403">
        <f>SUM('Acct Summary 7-8'!C8+'Acct Summary 7-8'!D8+'Acct Summary 7-8'!F8+'Acct Summary 7-8'!I8)+H19</f>
        <v>1641090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09" t="s">
        <v>1479</v>
      </c>
      <c r="D24" s="2109"/>
      <c r="E24" s="218"/>
      <c r="F24" s="218" t="s">
        <v>465</v>
      </c>
      <c r="G24" s="402"/>
      <c r="H24" s="403">
        <f>SUM('Assets-Liab 5-6'!C4+'Assets-Liab 5-6'!D4+'Assets-Liab 5-6'!F4+'Assets-Liab 5-6'!I4+'Assets-Liab 5-6'!C5+'Assets-Liab 5-6'!D5+'Assets-Liab 5-6'!F5+'Assets-Liab 5-6'!I5)</f>
        <v>1212685</v>
      </c>
      <c r="I24" s="422"/>
      <c r="J24" s="422"/>
      <c r="K24" s="423">
        <f>TRUNC(((H24/H25*100000)/100000),2)</f>
        <v>378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3208.1527799999999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80" zoomScaleNormal="80" workbookViewId="0">
      <pane ySplit="2" topLeftCell="A6" activePane="bottomLeft" state="frozen"/>
      <selection activeCell="A47" sqref="A4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7"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8"/>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9" t="s">
        <v>1030</v>
      </c>
      <c r="B3" s="2120"/>
      <c r="C3" s="1580"/>
      <c r="D3" s="1581"/>
      <c r="E3" s="1581"/>
      <c r="F3" s="1581"/>
      <c r="G3" s="1581"/>
      <c r="H3" s="1581"/>
      <c r="I3" s="1581"/>
      <c r="J3" s="1581"/>
      <c r="K3" s="1581"/>
      <c r="L3" s="1581"/>
      <c r="M3" s="1582"/>
      <c r="N3" s="1583"/>
    </row>
    <row r="4" spans="1:14" ht="13.5" customHeight="1" x14ac:dyDescent="0.2">
      <c r="A4" s="463" t="s">
        <v>1750</v>
      </c>
      <c r="B4" s="464"/>
      <c r="C4" s="465">
        <v>798041</v>
      </c>
      <c r="D4" s="466">
        <v>0</v>
      </c>
      <c r="E4" s="466">
        <v>0</v>
      </c>
      <c r="F4" s="466">
        <v>0</v>
      </c>
      <c r="G4" s="466">
        <v>0</v>
      </c>
      <c r="H4" s="466">
        <v>0</v>
      </c>
      <c r="I4" s="466">
        <v>0</v>
      </c>
      <c r="J4" s="467">
        <v>0</v>
      </c>
      <c r="K4" s="466">
        <v>0</v>
      </c>
      <c r="L4" s="466"/>
      <c r="M4" s="468"/>
      <c r="N4" s="469"/>
    </row>
    <row r="5" spans="1:14" x14ac:dyDescent="0.2">
      <c r="A5" s="463" t="s">
        <v>1049</v>
      </c>
      <c r="B5" s="470">
        <v>120</v>
      </c>
      <c r="C5" s="465">
        <v>414644</v>
      </c>
      <c r="D5" s="466">
        <v>0</v>
      </c>
      <c r="E5" s="466">
        <v>0</v>
      </c>
      <c r="F5" s="466">
        <v>0</v>
      </c>
      <c r="G5" s="466">
        <v>0</v>
      </c>
      <c r="H5" s="466">
        <v>0</v>
      </c>
      <c r="I5" s="466">
        <v>0</v>
      </c>
      <c r="J5" s="467">
        <v>0</v>
      </c>
      <c r="K5" s="471">
        <v>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7" t="s">
        <v>665</v>
      </c>
      <c r="B13" s="1730"/>
      <c r="C13" s="1758">
        <f>SUM(C4:C12)</f>
        <v>1212685</v>
      </c>
      <c r="D13" s="1758">
        <f t="shared" ref="D13:L13" si="0">SUM(D4:D12)</f>
        <v>0</v>
      </c>
      <c r="E13" s="1758">
        <f t="shared" si="0"/>
        <v>0</v>
      </c>
      <c r="F13" s="1758">
        <f t="shared" si="0"/>
        <v>0</v>
      </c>
      <c r="G13" s="1758">
        <f t="shared" si="0"/>
        <v>0</v>
      </c>
      <c r="H13" s="1758">
        <f t="shared" si="0"/>
        <v>0</v>
      </c>
      <c r="I13" s="1758">
        <f t="shared" si="0"/>
        <v>0</v>
      </c>
      <c r="J13" s="1758">
        <f t="shared" si="0"/>
        <v>0</v>
      </c>
      <c r="K13" s="1758">
        <f t="shared" si="0"/>
        <v>0</v>
      </c>
      <c r="L13" s="1758">
        <f t="shared" si="0"/>
        <v>0</v>
      </c>
      <c r="M13" s="468"/>
      <c r="N13" s="469"/>
    </row>
    <row r="14" spans="1:14" ht="18" customHeight="1" thickTop="1" x14ac:dyDescent="0.2">
      <c r="A14" s="2121" t="s">
        <v>149</v>
      </c>
      <c r="B14" s="2122"/>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v>163516</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62994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7" t="s">
        <v>664</v>
      </c>
      <c r="B23" s="1762"/>
      <c r="C23" s="468"/>
      <c r="D23" s="468"/>
      <c r="E23" s="468"/>
      <c r="F23" s="468"/>
      <c r="G23" s="468"/>
      <c r="H23" s="468"/>
      <c r="I23" s="468"/>
      <c r="J23" s="468"/>
      <c r="K23" s="468"/>
      <c r="L23" s="468"/>
      <c r="M23" s="1709">
        <f>SUM(M15:M22)</f>
        <v>226510</v>
      </c>
      <c r="N23" s="1709">
        <f>SUM(N21:N22)</f>
        <v>0</v>
      </c>
    </row>
    <row r="24" spans="1:14" ht="18" customHeight="1" thickTop="1" x14ac:dyDescent="0.2">
      <c r="A24" s="2123" t="s">
        <v>619</v>
      </c>
      <c r="B24" s="2124"/>
      <c r="C24" s="1589"/>
      <c r="D24" s="1586"/>
      <c r="E24" s="1586"/>
      <c r="F24" s="1586"/>
      <c r="G24" s="1586"/>
      <c r="H24" s="1586"/>
      <c r="I24" s="1586"/>
      <c r="J24" s="1586"/>
      <c r="K24" s="1586"/>
      <c r="L24" s="1586"/>
      <c r="M24" s="1585"/>
      <c r="N24" s="1590"/>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c r="M33" s="468"/>
      <c r="N33" s="469"/>
    </row>
    <row r="34" spans="1:14" ht="13.5" customHeight="1" thickBot="1" x14ac:dyDescent="0.25">
      <c r="A34" s="1759" t="s">
        <v>675</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0</v>
      </c>
      <c r="M34" s="468"/>
      <c r="N34" s="480"/>
    </row>
    <row r="35" spans="1:14" ht="18" customHeight="1" thickTop="1" x14ac:dyDescent="0.2">
      <c r="A35" s="2125" t="s">
        <v>550</v>
      </c>
      <c r="B35" s="2126"/>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7" t="s">
        <v>674</v>
      </c>
      <c r="B37" s="1762"/>
      <c r="C37" s="477"/>
      <c r="D37" s="477"/>
      <c r="E37" s="477"/>
      <c r="F37" s="477"/>
      <c r="G37" s="477"/>
      <c r="H37" s="477"/>
      <c r="I37" s="477"/>
      <c r="J37" s="477"/>
      <c r="K37" s="477"/>
      <c r="L37" s="480"/>
      <c r="M37" s="468"/>
      <c r="N37" s="1709">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1212685</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226510</v>
      </c>
      <c r="N40" s="497"/>
    </row>
    <row r="41" spans="1:14" ht="13.5" customHeight="1" thickBot="1" x14ac:dyDescent="0.25">
      <c r="A41" s="1757" t="s">
        <v>676</v>
      </c>
      <c r="B41" s="1727"/>
      <c r="C41" s="1709">
        <f>(SUM(C34,C37,C38,C39))</f>
        <v>1212685</v>
      </c>
      <c r="D41" s="1709">
        <f t="shared" ref="D41:L41" si="2">SUM(D34,D37,D38:D39)</f>
        <v>0</v>
      </c>
      <c r="E41" s="1709">
        <f t="shared" si="2"/>
        <v>0</v>
      </c>
      <c r="F41" s="1709">
        <f t="shared" si="2"/>
        <v>0</v>
      </c>
      <c r="G41" s="1709">
        <f t="shared" si="2"/>
        <v>0</v>
      </c>
      <c r="H41" s="1709">
        <f t="shared" si="2"/>
        <v>0</v>
      </c>
      <c r="I41" s="1709">
        <f t="shared" si="2"/>
        <v>0</v>
      </c>
      <c r="J41" s="1709">
        <f t="shared" si="2"/>
        <v>0</v>
      </c>
      <c r="K41" s="1709">
        <f t="shared" si="2"/>
        <v>0</v>
      </c>
      <c r="L41" s="1709">
        <f t="shared" si="2"/>
        <v>0</v>
      </c>
      <c r="M41" s="1709">
        <f>SUM(M40)</f>
        <v>226510</v>
      </c>
      <c r="N41" s="1709">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15"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5"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6"/>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7" t="s">
        <v>1237</v>
      </c>
      <c r="B3" s="2148"/>
      <c r="C3" s="1594"/>
      <c r="D3" s="1595"/>
      <c r="E3" s="1595"/>
      <c r="F3" s="1595"/>
      <c r="G3" s="1595"/>
      <c r="H3" s="1595"/>
      <c r="I3" s="1595"/>
      <c r="J3" s="1595"/>
      <c r="K3" s="1596"/>
      <c r="L3" s="506"/>
    </row>
    <row r="4" spans="1:13" ht="15.75" customHeight="1" x14ac:dyDescent="0.2">
      <c r="A4" s="1953" t="s">
        <v>1579</v>
      </c>
      <c r="B4" s="1954">
        <v>1000</v>
      </c>
      <c r="C4" s="1763">
        <f>'Revenues 9-14'!C109</f>
        <v>690837</v>
      </c>
      <c r="D4" s="1763">
        <f>'Revenues 9-14'!D109</f>
        <v>0</v>
      </c>
      <c r="E4" s="1763">
        <f>'Revenues 9-14'!E109</f>
        <v>0</v>
      </c>
      <c r="F4" s="1763">
        <f>'Revenues 9-14'!F109</f>
        <v>0</v>
      </c>
      <c r="G4" s="1763">
        <f>'Revenues 9-14'!G109</f>
        <v>0</v>
      </c>
      <c r="H4" s="1763">
        <f>'Revenues 9-14'!H109</f>
        <v>0</v>
      </c>
      <c r="I4" s="1763">
        <f>'Revenues 9-14'!I109</f>
        <v>0</v>
      </c>
      <c r="J4" s="1763">
        <f>'Revenues 9-14'!J109</f>
        <v>0</v>
      </c>
      <c r="K4" s="1763">
        <f>'Revenues 9-14'!K109</f>
        <v>0</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950253</v>
      </c>
      <c r="D6" s="1764">
        <f>'Revenues 9-14'!D173</f>
        <v>0</v>
      </c>
      <c r="E6" s="1764">
        <f>'Revenues 9-14'!E173</f>
        <v>0</v>
      </c>
      <c r="F6" s="1764">
        <f>'Revenues 9-14'!F173</f>
        <v>0</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1582</v>
      </c>
      <c r="B7" s="1599">
        <v>4000</v>
      </c>
      <c r="C7" s="1764">
        <f>'Revenues 9-14'!C274</f>
        <v>0</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1641090</v>
      </c>
      <c r="D8" s="1709">
        <f t="shared" ref="D8:K8" si="0">SUM(D4:D7)</f>
        <v>0</v>
      </c>
      <c r="E8" s="1709">
        <f t="shared" si="0"/>
        <v>0</v>
      </c>
      <c r="F8" s="1709">
        <f t="shared" si="0"/>
        <v>0</v>
      </c>
      <c r="G8" s="1709">
        <f t="shared" si="0"/>
        <v>0</v>
      </c>
      <c r="H8" s="1709">
        <f t="shared" si="0"/>
        <v>0</v>
      </c>
      <c r="I8" s="1709">
        <f t="shared" si="0"/>
        <v>0</v>
      </c>
      <c r="J8" s="1709">
        <f t="shared" si="0"/>
        <v>0</v>
      </c>
      <c r="K8" s="1709">
        <f t="shared" si="0"/>
        <v>0</v>
      </c>
      <c r="L8" s="347"/>
    </row>
    <row r="9" spans="1:13" ht="15.75" thickTop="1" x14ac:dyDescent="0.2">
      <c r="A9" s="514" t="s">
        <v>1752</v>
      </c>
      <c r="B9" s="515">
        <v>3998</v>
      </c>
      <c r="C9" s="481">
        <v>0</v>
      </c>
      <c r="D9" s="516"/>
      <c r="E9" s="481"/>
      <c r="F9" s="481"/>
      <c r="G9" s="517"/>
      <c r="H9" s="481"/>
      <c r="I9" s="509" t="s">
        <v>1231</v>
      </c>
      <c r="J9" s="478"/>
      <c r="K9" s="481"/>
      <c r="L9" s="347"/>
    </row>
    <row r="10" spans="1:13" s="519" customFormat="1" ht="13.5" thickBot="1" x14ac:dyDescent="0.25">
      <c r="A10" s="1757" t="s">
        <v>1235</v>
      </c>
      <c r="B10" s="1730"/>
      <c r="C10" s="1709">
        <f>SUM(C8:C9)</f>
        <v>1641090</v>
      </c>
      <c r="D10" s="1709">
        <f t="shared" ref="D10:K10" si="1">SUM(D8:D9)</f>
        <v>0</v>
      </c>
      <c r="E10" s="1709">
        <f t="shared" si="1"/>
        <v>0</v>
      </c>
      <c r="F10" s="1709">
        <f t="shared" si="1"/>
        <v>0</v>
      </c>
      <c r="G10" s="1709">
        <f t="shared" si="1"/>
        <v>0</v>
      </c>
      <c r="H10" s="1709">
        <f t="shared" si="1"/>
        <v>0</v>
      </c>
      <c r="I10" s="1709">
        <f t="shared" si="1"/>
        <v>0</v>
      </c>
      <c r="J10" s="1709">
        <f t="shared" si="1"/>
        <v>0</v>
      </c>
      <c r="K10" s="1709">
        <f t="shared" si="1"/>
        <v>0</v>
      </c>
      <c r="L10" s="518"/>
    </row>
    <row r="11" spans="1:13" s="519" customFormat="1" ht="16.7" customHeight="1" thickTop="1" x14ac:dyDescent="0.2">
      <c r="A11" s="2121" t="s">
        <v>1238</v>
      </c>
      <c r="B11" s="2122"/>
      <c r="C11" s="1591"/>
      <c r="D11" s="1592"/>
      <c r="E11" s="1592"/>
      <c r="F11" s="1592"/>
      <c r="G11" s="1592"/>
      <c r="H11" s="1592"/>
      <c r="I11" s="1592"/>
      <c r="J11" s="1592"/>
      <c r="K11" s="1593"/>
      <c r="L11" s="518"/>
    </row>
    <row r="12" spans="1:13" ht="15.75" customHeight="1" x14ac:dyDescent="0.2">
      <c r="A12" s="1597" t="s">
        <v>476</v>
      </c>
      <c r="B12" s="1599">
        <v>1000</v>
      </c>
      <c r="C12" s="1763">
        <f>'Expenditures 15-22'!K33</f>
        <v>363601</v>
      </c>
      <c r="D12" s="520" t="s">
        <v>1231</v>
      </c>
      <c r="E12" s="468" t="s">
        <v>1231</v>
      </c>
      <c r="F12" s="468" t="s">
        <v>1231</v>
      </c>
      <c r="G12" s="1763">
        <f>'Expenditures 15-22'!K229</f>
        <v>0</v>
      </c>
      <c r="H12" s="521"/>
      <c r="I12" s="468" t="s">
        <v>1231</v>
      </c>
      <c r="J12" s="468" t="s">
        <v>1231</v>
      </c>
      <c r="K12" s="521" t="s">
        <v>1231</v>
      </c>
      <c r="L12" s="347"/>
    </row>
    <row r="13" spans="1:13" ht="15.75" customHeight="1" x14ac:dyDescent="0.2">
      <c r="A13" s="1597" t="s">
        <v>477</v>
      </c>
      <c r="B13" s="1599">
        <v>2000</v>
      </c>
      <c r="C13" s="1764">
        <f>'Expenditures 15-22'!K74</f>
        <v>12734</v>
      </c>
      <c r="D13" s="1764">
        <f>'Expenditures 15-22'!K129</f>
        <v>0</v>
      </c>
      <c r="E13" s="469" t="s">
        <v>1231</v>
      </c>
      <c r="F13" s="1764">
        <f>'Expenditures 15-22'!K184</f>
        <v>0</v>
      </c>
      <c r="G13" s="1764">
        <f>'Expenditures 15-22'!K279</f>
        <v>0</v>
      </c>
      <c r="H13" s="1764">
        <f>'Expenditures 15-22'!K303</f>
        <v>0</v>
      </c>
      <c r="I13" s="468" t="s">
        <v>1231</v>
      </c>
      <c r="J13" s="1764">
        <f>'Expenditures 15-22'!K330</f>
        <v>0</v>
      </c>
      <c r="K13" s="1768">
        <f>'Expenditures 15-22'!K352</f>
        <v>0</v>
      </c>
      <c r="L13" s="347"/>
    </row>
    <row r="14" spans="1:13" ht="15.75" customHeight="1" x14ac:dyDescent="0.2">
      <c r="A14" s="1597" t="s">
        <v>469</v>
      </c>
      <c r="B14" s="1599">
        <v>3000</v>
      </c>
      <c r="C14" s="1764">
        <f>'Expenditures 15-22'!K75</f>
        <v>0</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7" t="s">
        <v>109</v>
      </c>
      <c r="B15" s="1599">
        <v>4000</v>
      </c>
      <c r="C15" s="1764">
        <f>'Expenditures 15-22'!K102</f>
        <v>778600</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0</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1154935</v>
      </c>
      <c r="D17" s="1709">
        <f t="shared" si="2"/>
        <v>0</v>
      </c>
      <c r="E17" s="1709">
        <f t="shared" si="2"/>
        <v>0</v>
      </c>
      <c r="F17" s="1709">
        <f t="shared" si="2"/>
        <v>0</v>
      </c>
      <c r="G17" s="1709">
        <f t="shared" si="2"/>
        <v>0</v>
      </c>
      <c r="H17" s="1709">
        <f t="shared" si="2"/>
        <v>0</v>
      </c>
      <c r="I17" s="468"/>
      <c r="J17" s="1709">
        <f>SUM(J12:J16)</f>
        <v>0</v>
      </c>
      <c r="K17" s="1709">
        <f>SUM(K12:K16)</f>
        <v>0</v>
      </c>
      <c r="L17" s="347"/>
    </row>
    <row r="18" spans="1:12" ht="15" customHeight="1" thickTop="1" x14ac:dyDescent="0.2">
      <c r="A18" s="1765" t="s">
        <v>1753</v>
      </c>
      <c r="B18" s="1766">
        <v>4180</v>
      </c>
      <c r="C18" s="1763">
        <f t="shared" ref="C18:H18" si="3">C9</f>
        <v>0</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1154935</v>
      </c>
      <c r="D19" s="1709">
        <f t="shared" si="4"/>
        <v>0</v>
      </c>
      <c r="E19" s="1709">
        <f t="shared" si="4"/>
        <v>0</v>
      </c>
      <c r="F19" s="1709">
        <f t="shared" si="4"/>
        <v>0</v>
      </c>
      <c r="G19" s="1709">
        <f t="shared" si="4"/>
        <v>0</v>
      </c>
      <c r="H19" s="1709">
        <f t="shared" si="4"/>
        <v>0</v>
      </c>
      <c r="I19" s="468"/>
      <c r="J19" s="1709">
        <f>SUM(J17:J18)</f>
        <v>0</v>
      </c>
      <c r="K19" s="1709">
        <f>SUM(K17:K18)</f>
        <v>0</v>
      </c>
      <c r="L19" s="347"/>
    </row>
    <row r="20" spans="1:12" ht="16.5" thickTop="1" thickBot="1" x14ac:dyDescent="0.25">
      <c r="A20" s="2137" t="s">
        <v>1754</v>
      </c>
      <c r="B20" s="2138"/>
      <c r="C20" s="1767">
        <f>C8-C17</f>
        <v>486155</v>
      </c>
      <c r="D20" s="1767">
        <f t="shared" ref="D20:K20" si="5">D8-D17</f>
        <v>0</v>
      </c>
      <c r="E20" s="1767">
        <f t="shared" si="5"/>
        <v>0</v>
      </c>
      <c r="F20" s="1767">
        <f t="shared" si="5"/>
        <v>0</v>
      </c>
      <c r="G20" s="1767">
        <f t="shared" si="5"/>
        <v>0</v>
      </c>
      <c r="H20" s="1767">
        <f t="shared" si="5"/>
        <v>0</v>
      </c>
      <c r="I20" s="1767">
        <f t="shared" si="5"/>
        <v>0</v>
      </c>
      <c r="J20" s="1767">
        <f t="shared" si="5"/>
        <v>0</v>
      </c>
      <c r="K20" s="1767">
        <f t="shared" si="5"/>
        <v>0</v>
      </c>
      <c r="L20" s="347"/>
    </row>
    <row r="21" spans="1:12" ht="16.7" customHeight="1" thickTop="1" x14ac:dyDescent="0.2">
      <c r="A21" s="2149" t="s">
        <v>616</v>
      </c>
      <c r="B21" s="2150"/>
      <c r="C21" s="1591"/>
      <c r="D21" s="1592"/>
      <c r="E21" s="1592"/>
      <c r="F21" s="1592"/>
      <c r="G21" s="1592"/>
      <c r="H21" s="1592"/>
      <c r="I21" s="1592"/>
      <c r="J21" s="1592"/>
      <c r="K21" s="1593"/>
      <c r="L21" s="524"/>
    </row>
    <row r="22" spans="1:12" ht="15.75" customHeight="1" collapsed="1" x14ac:dyDescent="0.2">
      <c r="A22" s="2145" t="s">
        <v>617</v>
      </c>
      <c r="B22" s="2146"/>
      <c r="C22" s="477"/>
      <c r="D22" s="477"/>
      <c r="E22" s="477"/>
      <c r="F22" s="477"/>
      <c r="G22" s="477"/>
      <c r="H22" s="477"/>
      <c r="I22" s="477"/>
      <c r="J22" s="477"/>
      <c r="K22" s="477"/>
      <c r="L22" s="347"/>
    </row>
    <row r="23" spans="1:12" s="485" customFormat="1" ht="15.75" customHeight="1" x14ac:dyDescent="0.2">
      <c r="A23" s="2141" t="s">
        <v>311</v>
      </c>
      <c r="B23" s="2142"/>
      <c r="C23" s="480"/>
      <c r="D23" s="477"/>
      <c r="E23" s="477"/>
      <c r="F23" s="477"/>
      <c r="G23" s="477"/>
      <c r="H23" s="477"/>
      <c r="I23" s="477"/>
      <c r="J23" s="477"/>
      <c r="K23" s="477"/>
      <c r="L23" s="524"/>
    </row>
    <row r="24" spans="1:12" s="485" customFormat="1" ht="13.5" customHeight="1" x14ac:dyDescent="0.2">
      <c r="A24" s="1510" t="s">
        <v>1755</v>
      </c>
      <c r="B24" s="525">
        <v>7110</v>
      </c>
      <c r="C24" s="467">
        <v>0</v>
      </c>
      <c r="D24" s="477"/>
      <c r="E24" s="477"/>
      <c r="F24" s="477"/>
      <c r="G24" s="477"/>
      <c r="H24" s="477"/>
      <c r="I24" s="477"/>
      <c r="J24" s="477"/>
      <c r="K24" s="477"/>
      <c r="L24" s="524"/>
    </row>
    <row r="25" spans="1:12" s="485" customFormat="1" ht="13.5" customHeight="1" x14ac:dyDescent="0.2">
      <c r="A25" s="1510"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0</v>
      </c>
      <c r="D27" s="467">
        <v>0</v>
      </c>
      <c r="E27" s="526"/>
      <c r="F27" s="467">
        <v>0</v>
      </c>
      <c r="G27" s="480"/>
      <c r="H27" s="480"/>
      <c r="I27" s="480"/>
      <c r="J27" s="480"/>
      <c r="K27" s="480"/>
      <c r="L27" s="524"/>
    </row>
    <row r="28" spans="1:12" s="485" customFormat="1" ht="13.5" customHeight="1" x14ac:dyDescent="0.2">
      <c r="A28" s="1510"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312</v>
      </c>
      <c r="B29" s="483">
        <v>7150</v>
      </c>
      <c r="C29" s="475"/>
      <c r="D29" s="467">
        <v>0</v>
      </c>
      <c r="E29" s="475"/>
      <c r="F29" s="475"/>
      <c r="G29" s="475"/>
      <c r="H29" s="475"/>
      <c r="I29" s="475"/>
      <c r="J29" s="475"/>
      <c r="K29" s="475"/>
      <c r="L29" s="524"/>
    </row>
    <row r="30" spans="1:12" s="485" customFormat="1" ht="26.25" x14ac:dyDescent="0.2">
      <c r="A30" s="1510" t="s">
        <v>1897</v>
      </c>
      <c r="B30" s="527">
        <v>7160</v>
      </c>
      <c r="C30" s="477"/>
      <c r="D30" s="467">
        <v>0</v>
      </c>
      <c r="E30" s="477"/>
      <c r="F30" s="477"/>
      <c r="G30" s="477"/>
      <c r="H30" s="477"/>
      <c r="I30" s="477"/>
      <c r="J30" s="477"/>
      <c r="K30" s="477"/>
      <c r="L30" s="524"/>
    </row>
    <row r="31" spans="1:12" s="485" customFormat="1" ht="26.25" x14ac:dyDescent="0.2">
      <c r="A31" s="1510" t="s">
        <v>1901</v>
      </c>
      <c r="B31" s="527">
        <v>7170</v>
      </c>
      <c r="C31" s="477"/>
      <c r="D31" s="477"/>
      <c r="E31" s="474">
        <v>0</v>
      </c>
      <c r="F31" s="477"/>
      <c r="G31" s="477"/>
      <c r="H31" s="477"/>
      <c r="I31" s="477"/>
      <c r="J31" s="477"/>
      <c r="K31" s="477"/>
      <c r="L31" s="524"/>
    </row>
    <row r="32" spans="1:12" s="485" customFormat="1" ht="15.75" customHeight="1" x14ac:dyDescent="0.2">
      <c r="A32" s="2143" t="s">
        <v>1038</v>
      </c>
      <c r="B32" s="2144"/>
      <c r="C32" s="477"/>
      <c r="D32" s="477"/>
      <c r="E32" s="475"/>
      <c r="F32" s="477"/>
      <c r="G32" s="477"/>
      <c r="H32" s="477"/>
      <c r="I32" s="477"/>
      <c r="J32" s="477"/>
      <c r="K32" s="477"/>
      <c r="L32" s="524"/>
    </row>
    <row r="33" spans="1:12" s="485" customFormat="1" x14ac:dyDescent="0.2">
      <c r="A33" s="1510" t="s">
        <v>432</v>
      </c>
      <c r="B33" s="525">
        <v>7210</v>
      </c>
      <c r="C33" s="467">
        <v>0</v>
      </c>
      <c r="D33" s="467">
        <v>0</v>
      </c>
      <c r="E33" s="467">
        <v>0</v>
      </c>
      <c r="F33" s="467">
        <v>0</v>
      </c>
      <c r="G33" s="477"/>
      <c r="H33" s="467">
        <v>0</v>
      </c>
      <c r="I33" s="467">
        <v>0</v>
      </c>
      <c r="J33" s="467">
        <v>0</v>
      </c>
      <c r="K33" s="467">
        <v>0</v>
      </c>
      <c r="L33" s="524"/>
    </row>
    <row r="34" spans="1:12" s="485" customFormat="1" x14ac:dyDescent="0.2">
      <c r="A34" s="1510" t="s">
        <v>1058</v>
      </c>
      <c r="B34" s="525">
        <v>7220</v>
      </c>
      <c r="C34" s="467">
        <v>0</v>
      </c>
      <c r="D34" s="467">
        <v>0</v>
      </c>
      <c r="E34" s="467">
        <v>0</v>
      </c>
      <c r="F34" s="467">
        <v>0</v>
      </c>
      <c r="G34" s="477"/>
      <c r="H34" s="478">
        <v>0</v>
      </c>
      <c r="I34" s="478">
        <v>0</v>
      </c>
      <c r="J34" s="478">
        <v>0</v>
      </c>
      <c r="K34" s="478">
        <v>0</v>
      </c>
      <c r="L34" s="524"/>
    </row>
    <row r="35" spans="1:12" s="485" customFormat="1" x14ac:dyDescent="0.2">
      <c r="A35" s="1510" t="s">
        <v>1047</v>
      </c>
      <c r="B35" s="525">
        <v>7230</v>
      </c>
      <c r="C35" s="467">
        <v>0</v>
      </c>
      <c r="D35" s="467">
        <v>0</v>
      </c>
      <c r="E35" s="467">
        <v>0</v>
      </c>
      <c r="F35" s="467">
        <v>0</v>
      </c>
      <c r="G35" s="480"/>
      <c r="H35" s="467">
        <v>0</v>
      </c>
      <c r="I35" s="467">
        <v>0</v>
      </c>
      <c r="J35" s="467">
        <v>0</v>
      </c>
      <c r="K35" s="467">
        <v>0</v>
      </c>
      <c r="L35" s="524"/>
    </row>
    <row r="36" spans="1:12" s="485" customFormat="1" ht="15" x14ac:dyDescent="0.2">
      <c r="A36" s="1510" t="s">
        <v>1757</v>
      </c>
      <c r="B36" s="525">
        <v>7300</v>
      </c>
      <c r="C36" s="467">
        <v>0</v>
      </c>
      <c r="D36" s="467">
        <v>0</v>
      </c>
      <c r="E36" s="467">
        <v>0</v>
      </c>
      <c r="F36" s="467">
        <v>0</v>
      </c>
      <c r="G36" s="467">
        <v>0</v>
      </c>
      <c r="H36" s="467">
        <v>0</v>
      </c>
      <c r="I36" s="475"/>
      <c r="J36" s="467">
        <v>0</v>
      </c>
      <c r="K36" s="467">
        <v>0</v>
      </c>
      <c r="L36" s="524"/>
    </row>
    <row r="37" spans="1:12" s="485" customFormat="1" x14ac:dyDescent="0.2">
      <c r="A37" s="1510" t="s">
        <v>461</v>
      </c>
      <c r="B37" s="525">
        <v>7400</v>
      </c>
      <c r="C37" s="475"/>
      <c r="D37" s="475"/>
      <c r="E37" s="1764">
        <f>SUM(C54:D57,H54:H57)</f>
        <v>0</v>
      </c>
      <c r="F37" s="475"/>
      <c r="G37" s="475"/>
      <c r="H37" s="475"/>
      <c r="I37" s="477"/>
      <c r="J37" s="475"/>
      <c r="K37" s="475"/>
      <c r="L37" s="524"/>
    </row>
    <row r="38" spans="1:12" s="485" customFormat="1" x14ac:dyDescent="0.2">
      <c r="A38" s="1510" t="s">
        <v>462</v>
      </c>
      <c r="B38" s="525">
        <v>7500</v>
      </c>
      <c r="C38" s="477"/>
      <c r="D38" s="477"/>
      <c r="E38" s="1764">
        <f>SUM(C58:D61,H58:H61)</f>
        <v>0</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1" t="s">
        <v>392</v>
      </c>
      <c r="B44" s="2152"/>
      <c r="C44" s="1724">
        <f>SUM(C24:C43)</f>
        <v>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45" t="s">
        <v>110</v>
      </c>
      <c r="B45" s="2146"/>
      <c r="C45" s="528"/>
      <c r="D45" s="528"/>
      <c r="E45" s="528"/>
      <c r="F45" s="528"/>
      <c r="G45" s="528"/>
      <c r="H45" s="528"/>
      <c r="I45" s="528"/>
      <c r="J45" s="528"/>
      <c r="K45" s="528"/>
      <c r="L45" s="347"/>
    </row>
    <row r="46" spans="1:12" s="485" customFormat="1" ht="15.75" customHeight="1" x14ac:dyDescent="0.2">
      <c r="A46" s="2153" t="s">
        <v>111</v>
      </c>
      <c r="B46" s="2154"/>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0</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v>0</v>
      </c>
      <c r="D49" s="467">
        <v>0</v>
      </c>
      <c r="E49" s="480"/>
      <c r="F49" s="467">
        <v>0</v>
      </c>
      <c r="G49" s="480"/>
      <c r="H49" s="480"/>
      <c r="I49" s="477"/>
      <c r="J49" s="480"/>
      <c r="K49" s="477"/>
      <c r="L49" s="524"/>
    </row>
    <row r="50" spans="1:12" s="485" customFormat="1" x14ac:dyDescent="0.2">
      <c r="A50" s="1511" t="s">
        <v>1465</v>
      </c>
      <c r="B50" s="483">
        <v>8140</v>
      </c>
      <c r="C50" s="467">
        <v>0</v>
      </c>
      <c r="D50" s="467">
        <v>0</v>
      </c>
      <c r="E50" s="467">
        <v>0</v>
      </c>
      <c r="F50" s="467">
        <v>0</v>
      </c>
      <c r="G50" s="467">
        <v>0</v>
      </c>
      <c r="H50" s="467">
        <v>0</v>
      </c>
      <c r="I50" s="477"/>
      <c r="J50" s="467">
        <v>0</v>
      </c>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4">
        <f>D30</f>
        <v>0</v>
      </c>
      <c r="L52" s="524"/>
    </row>
    <row r="53" spans="1:12" s="485" customFormat="1" ht="26.25" x14ac:dyDescent="0.2">
      <c r="A53" s="1511" t="s">
        <v>1899</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v>0</v>
      </c>
      <c r="D54" s="530">
        <v>0</v>
      </c>
      <c r="E54" s="477"/>
      <c r="F54" s="477"/>
      <c r="G54" s="477"/>
      <c r="H54" s="530">
        <v>0</v>
      </c>
      <c r="I54" s="477"/>
      <c r="J54" s="477"/>
      <c r="K54" s="475"/>
      <c r="L54" s="524"/>
    </row>
    <row r="55" spans="1:12" s="485" customFormat="1" ht="14.25" thickTop="1" thickBot="1" x14ac:dyDescent="0.25">
      <c r="A55" s="1512" t="s">
        <v>717</v>
      </c>
      <c r="B55" s="483">
        <v>8420</v>
      </c>
      <c r="C55" s="531">
        <v>0</v>
      </c>
      <c r="D55" s="531">
        <v>0</v>
      </c>
      <c r="E55" s="477"/>
      <c r="F55" s="477"/>
      <c r="G55" s="477"/>
      <c r="H55" s="530">
        <v>0</v>
      </c>
      <c r="I55" s="477"/>
      <c r="J55" s="477"/>
      <c r="K55" s="477"/>
      <c r="L55" s="524"/>
    </row>
    <row r="56" spans="1:12" s="485" customFormat="1" ht="14.25" thickTop="1" thickBot="1" x14ac:dyDescent="0.25">
      <c r="A56" s="1511" t="s">
        <v>602</v>
      </c>
      <c r="B56" s="483">
        <v>8430</v>
      </c>
      <c r="C56" s="531">
        <v>0</v>
      </c>
      <c r="D56" s="531">
        <v>0</v>
      </c>
      <c r="E56" s="477"/>
      <c r="F56" s="477"/>
      <c r="G56" s="477"/>
      <c r="H56" s="530">
        <v>0</v>
      </c>
      <c r="I56" s="477"/>
      <c r="J56" s="477"/>
      <c r="K56" s="477"/>
      <c r="L56" s="524"/>
    </row>
    <row r="57" spans="1:12" s="485" customFormat="1" ht="14.25" thickTop="1" thickBot="1" x14ac:dyDescent="0.25">
      <c r="A57" s="1512" t="s">
        <v>599</v>
      </c>
      <c r="B57" s="483">
        <v>8440</v>
      </c>
      <c r="C57" s="531">
        <v>0</v>
      </c>
      <c r="D57" s="531">
        <v>0</v>
      </c>
      <c r="E57" s="477"/>
      <c r="F57" s="477"/>
      <c r="G57" s="477"/>
      <c r="H57" s="530">
        <v>0</v>
      </c>
      <c r="I57" s="477"/>
      <c r="J57" s="477"/>
      <c r="K57" s="477"/>
      <c r="L57" s="524"/>
    </row>
    <row r="58" spans="1:12" s="485" customFormat="1" ht="14.25" thickTop="1" thickBot="1" x14ac:dyDescent="0.25">
      <c r="A58" s="1511" t="s">
        <v>600</v>
      </c>
      <c r="B58" s="483">
        <v>8510</v>
      </c>
      <c r="C58" s="531">
        <v>0</v>
      </c>
      <c r="D58" s="531">
        <v>0</v>
      </c>
      <c r="E58" s="477"/>
      <c r="F58" s="477"/>
      <c r="G58" s="477"/>
      <c r="H58" s="530">
        <v>0</v>
      </c>
      <c r="I58" s="477"/>
      <c r="J58" s="477"/>
      <c r="K58" s="477"/>
      <c r="L58" s="524"/>
    </row>
    <row r="59" spans="1:12" s="485" customFormat="1" ht="14.25" thickTop="1" thickBot="1" x14ac:dyDescent="0.25">
      <c r="A59" s="1513" t="s">
        <v>718</v>
      </c>
      <c r="B59" s="483">
        <v>8520</v>
      </c>
      <c r="C59" s="531">
        <v>0</v>
      </c>
      <c r="D59" s="531">
        <v>0</v>
      </c>
      <c r="E59" s="477"/>
      <c r="F59" s="477"/>
      <c r="G59" s="477"/>
      <c r="H59" s="530">
        <v>0</v>
      </c>
      <c r="I59" s="477"/>
      <c r="J59" s="477"/>
      <c r="K59" s="477"/>
      <c r="L59" s="524"/>
    </row>
    <row r="60" spans="1:12" s="485" customFormat="1" ht="14.25" thickTop="1" thickBot="1" x14ac:dyDescent="0.25">
      <c r="A60" s="1511" t="s">
        <v>601</v>
      </c>
      <c r="B60" s="483">
        <v>8530</v>
      </c>
      <c r="C60" s="531">
        <v>0</v>
      </c>
      <c r="D60" s="531">
        <v>0</v>
      </c>
      <c r="E60" s="477"/>
      <c r="F60" s="477"/>
      <c r="G60" s="477"/>
      <c r="H60" s="530">
        <v>0</v>
      </c>
      <c r="I60" s="477"/>
      <c r="J60" s="477"/>
      <c r="K60" s="477"/>
      <c r="L60" s="524"/>
    </row>
    <row r="61" spans="1:12" s="485" customFormat="1" ht="14.25" thickTop="1" thickBot="1" x14ac:dyDescent="0.25">
      <c r="A61" s="1512"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1" t="s">
        <v>768</v>
      </c>
      <c r="B62" s="483">
        <v>8610</v>
      </c>
      <c r="C62" s="531">
        <v>0</v>
      </c>
      <c r="D62" s="531">
        <v>0</v>
      </c>
      <c r="E62" s="477"/>
      <c r="F62" s="477"/>
      <c r="G62" s="477"/>
      <c r="H62" s="477"/>
      <c r="I62" s="477"/>
      <c r="J62" s="477"/>
      <c r="K62" s="477"/>
      <c r="L62" s="524"/>
    </row>
    <row r="63" spans="1:12" s="485" customFormat="1" ht="14.25" thickTop="1" thickBot="1" x14ac:dyDescent="0.25">
      <c r="A63" s="1512" t="s">
        <v>719</v>
      </c>
      <c r="B63" s="483">
        <v>8620</v>
      </c>
      <c r="C63" s="531">
        <v>0</v>
      </c>
      <c r="D63" s="531">
        <v>0</v>
      </c>
      <c r="E63" s="477"/>
      <c r="F63" s="477"/>
      <c r="G63" s="477"/>
      <c r="H63" s="477"/>
      <c r="I63" s="477"/>
      <c r="J63" s="477"/>
      <c r="K63" s="477"/>
      <c r="L63" s="524"/>
    </row>
    <row r="64" spans="1:12" s="485" customFormat="1" ht="13.5" customHeight="1" thickTop="1" thickBot="1" x14ac:dyDescent="0.25">
      <c r="A64" s="1511" t="s">
        <v>769</v>
      </c>
      <c r="B64" s="483">
        <v>8630</v>
      </c>
      <c r="C64" s="531">
        <v>0</v>
      </c>
      <c r="D64" s="531">
        <v>0</v>
      </c>
      <c r="E64" s="477"/>
      <c r="F64" s="477"/>
      <c r="G64" s="477"/>
      <c r="H64" s="477"/>
      <c r="I64" s="477"/>
      <c r="J64" s="477"/>
      <c r="K64" s="477"/>
      <c r="L64" s="524"/>
    </row>
    <row r="65" spans="1:12" s="485" customFormat="1" ht="14.25" thickTop="1" thickBot="1" x14ac:dyDescent="0.25">
      <c r="A65" s="1512" t="s">
        <v>770</v>
      </c>
      <c r="B65" s="483">
        <v>8640</v>
      </c>
      <c r="C65" s="531">
        <v>0</v>
      </c>
      <c r="D65" s="531">
        <v>0</v>
      </c>
      <c r="E65" s="477"/>
      <c r="F65" s="477"/>
      <c r="G65" s="477"/>
      <c r="H65" s="477"/>
      <c r="I65" s="477"/>
      <c r="J65" s="477"/>
      <c r="K65" s="477"/>
      <c r="L65" s="524"/>
    </row>
    <row r="66" spans="1:12" s="485" customFormat="1" ht="14.25" thickTop="1" thickBot="1" x14ac:dyDescent="0.25">
      <c r="A66" s="1511" t="s">
        <v>771</v>
      </c>
      <c r="B66" s="483">
        <v>8710</v>
      </c>
      <c r="C66" s="531">
        <v>0</v>
      </c>
      <c r="D66" s="531">
        <v>0</v>
      </c>
      <c r="E66" s="477"/>
      <c r="F66" s="477"/>
      <c r="G66" s="477"/>
      <c r="H66" s="477"/>
      <c r="I66" s="477"/>
      <c r="J66" s="477"/>
      <c r="K66" s="477"/>
      <c r="L66" s="524"/>
    </row>
    <row r="67" spans="1:12" s="485" customFormat="1" ht="14.25" thickTop="1" thickBot="1" x14ac:dyDescent="0.25">
      <c r="A67" s="1512" t="s">
        <v>720</v>
      </c>
      <c r="B67" s="483">
        <v>8720</v>
      </c>
      <c r="C67" s="531">
        <v>0</v>
      </c>
      <c r="D67" s="531">
        <v>0</v>
      </c>
      <c r="E67" s="477"/>
      <c r="F67" s="477"/>
      <c r="G67" s="477"/>
      <c r="H67" s="477"/>
      <c r="I67" s="477"/>
      <c r="J67" s="477"/>
      <c r="K67" s="477"/>
      <c r="L67" s="524"/>
    </row>
    <row r="68" spans="1:12" s="485" customFormat="1" ht="14.25" thickTop="1" thickBot="1" x14ac:dyDescent="0.25">
      <c r="A68" s="1513" t="s">
        <v>772</v>
      </c>
      <c r="B68" s="483">
        <v>8730</v>
      </c>
      <c r="C68" s="531">
        <v>0</v>
      </c>
      <c r="D68" s="531">
        <v>0</v>
      </c>
      <c r="E68" s="477"/>
      <c r="F68" s="477"/>
      <c r="G68" s="477"/>
      <c r="H68" s="477"/>
      <c r="I68" s="477"/>
      <c r="J68" s="477"/>
      <c r="K68" s="477"/>
      <c r="L68" s="524"/>
    </row>
    <row r="69" spans="1:12" s="485" customFormat="1" ht="14.25" thickTop="1" thickBot="1" x14ac:dyDescent="0.25">
      <c r="A69" s="1512" t="s">
        <v>773</v>
      </c>
      <c r="B69" s="483">
        <v>8740</v>
      </c>
      <c r="C69" s="531">
        <v>0</v>
      </c>
      <c r="D69" s="531">
        <v>0</v>
      </c>
      <c r="E69" s="477"/>
      <c r="F69" s="477"/>
      <c r="G69" s="477"/>
      <c r="H69" s="477"/>
      <c r="I69" s="477"/>
      <c r="J69" s="477"/>
      <c r="K69" s="477"/>
      <c r="L69" s="524"/>
    </row>
    <row r="70" spans="1:12" s="485" customFormat="1" ht="14.25" thickTop="1" thickBot="1" x14ac:dyDescent="0.25">
      <c r="A70" s="1511" t="s">
        <v>774</v>
      </c>
      <c r="B70" s="483">
        <v>8810</v>
      </c>
      <c r="C70" s="531">
        <v>0</v>
      </c>
      <c r="D70" s="531">
        <v>0</v>
      </c>
      <c r="E70" s="477"/>
      <c r="F70" s="477"/>
      <c r="G70" s="477"/>
      <c r="H70" s="477"/>
      <c r="I70" s="477"/>
      <c r="J70" s="477"/>
      <c r="K70" s="477"/>
      <c r="L70" s="524"/>
    </row>
    <row r="71" spans="1:12" s="485" customFormat="1" ht="14.25" thickTop="1" thickBot="1" x14ac:dyDescent="0.25">
      <c r="A71" s="1511" t="s">
        <v>778</v>
      </c>
      <c r="B71" s="483">
        <v>8820</v>
      </c>
      <c r="C71" s="531">
        <v>0</v>
      </c>
      <c r="D71" s="531">
        <v>0</v>
      </c>
      <c r="E71" s="477"/>
      <c r="F71" s="477"/>
      <c r="G71" s="477"/>
      <c r="H71" s="477"/>
      <c r="I71" s="477"/>
      <c r="J71" s="477"/>
      <c r="K71" s="477"/>
      <c r="L71" s="524"/>
    </row>
    <row r="72" spans="1:12" s="485" customFormat="1" ht="14.25" thickTop="1" thickBot="1" x14ac:dyDescent="0.25">
      <c r="A72" s="1511" t="s">
        <v>775</v>
      </c>
      <c r="B72" s="483">
        <v>8830</v>
      </c>
      <c r="C72" s="531">
        <v>0</v>
      </c>
      <c r="D72" s="531">
        <v>0</v>
      </c>
      <c r="E72" s="477"/>
      <c r="F72" s="477"/>
      <c r="G72" s="477"/>
      <c r="H72" s="477"/>
      <c r="I72" s="477"/>
      <c r="J72" s="477"/>
      <c r="K72" s="477"/>
      <c r="L72" s="524"/>
    </row>
    <row r="73" spans="1:12" s="485" customFormat="1" ht="14.25" thickTop="1" thickBot="1" x14ac:dyDescent="0.25">
      <c r="A73" s="1511" t="s">
        <v>776</v>
      </c>
      <c r="B73" s="483">
        <v>8840</v>
      </c>
      <c r="C73" s="531">
        <v>0</v>
      </c>
      <c r="D73" s="531">
        <v>0</v>
      </c>
      <c r="E73" s="477"/>
      <c r="F73" s="477"/>
      <c r="G73" s="477"/>
      <c r="H73" s="477"/>
      <c r="I73" s="477"/>
      <c r="J73" s="477"/>
      <c r="K73" s="480"/>
      <c r="L73" s="524"/>
    </row>
    <row r="74" spans="1:12" s="485" customFormat="1" ht="14.25" thickTop="1" thickBot="1" x14ac:dyDescent="0.25">
      <c r="A74" s="1511"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27" t="s">
        <v>460</v>
      </c>
      <c r="B76" s="2128"/>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29" t="s">
        <v>1239</v>
      </c>
      <c r="B77" s="2130"/>
      <c r="C77" s="1724">
        <f t="shared" ref="C77:K77" si="8">C44-C76</f>
        <v>0</v>
      </c>
      <c r="D77" s="1724">
        <f t="shared" si="8"/>
        <v>0</v>
      </c>
      <c r="E77" s="1724">
        <f t="shared" si="8"/>
        <v>0</v>
      </c>
      <c r="F77" s="1724">
        <f t="shared" si="8"/>
        <v>0</v>
      </c>
      <c r="G77" s="1724">
        <f t="shared" si="8"/>
        <v>0</v>
      </c>
      <c r="H77" s="1724">
        <f t="shared" si="8"/>
        <v>0</v>
      </c>
      <c r="I77" s="1724">
        <f t="shared" si="8"/>
        <v>0</v>
      </c>
      <c r="J77" s="1724">
        <f t="shared" si="8"/>
        <v>0</v>
      </c>
      <c r="K77" s="1724">
        <f t="shared" si="8"/>
        <v>0</v>
      </c>
      <c r="L77" s="347"/>
    </row>
    <row r="78" spans="1:12" ht="21.75" customHeight="1" thickTop="1" thickBot="1" x14ac:dyDescent="0.25">
      <c r="A78" s="2133" t="s">
        <v>618</v>
      </c>
      <c r="B78" s="2134"/>
      <c r="C78" s="1723">
        <f t="shared" ref="C78:K78" si="9">C20+C77</f>
        <v>486155</v>
      </c>
      <c r="D78" s="1723">
        <f t="shared" si="9"/>
        <v>0</v>
      </c>
      <c r="E78" s="1723">
        <f t="shared" si="9"/>
        <v>0</v>
      </c>
      <c r="F78" s="1723">
        <f t="shared" si="9"/>
        <v>0</v>
      </c>
      <c r="G78" s="1723">
        <f t="shared" si="9"/>
        <v>0</v>
      </c>
      <c r="H78" s="1723">
        <f t="shared" si="9"/>
        <v>0</v>
      </c>
      <c r="I78" s="1723">
        <f t="shared" si="9"/>
        <v>0</v>
      </c>
      <c r="J78" s="1723">
        <f t="shared" si="9"/>
        <v>0</v>
      </c>
      <c r="K78" s="1723">
        <f t="shared" si="9"/>
        <v>0</v>
      </c>
      <c r="L78" s="533"/>
    </row>
    <row r="79" spans="1:12" ht="13.5" thickTop="1" x14ac:dyDescent="0.2">
      <c r="A79" s="1515" t="s">
        <v>2073</v>
      </c>
      <c r="B79" s="534"/>
      <c r="C79" s="478">
        <v>726530</v>
      </c>
      <c r="D79" s="535"/>
      <c r="E79" s="535"/>
      <c r="F79" s="535"/>
      <c r="G79" s="535"/>
      <c r="H79" s="535"/>
      <c r="I79" s="535"/>
      <c r="J79" s="535"/>
      <c r="K79" s="535"/>
      <c r="L79" s="347"/>
    </row>
    <row r="80" spans="1:12" x14ac:dyDescent="0.2">
      <c r="A80" s="2139" t="s">
        <v>1898</v>
      </c>
      <c r="B80" s="2140"/>
      <c r="C80" s="467"/>
      <c r="D80" s="467"/>
      <c r="E80" s="467"/>
      <c r="F80" s="467"/>
      <c r="G80" s="467"/>
      <c r="H80" s="467"/>
      <c r="I80" s="467"/>
      <c r="J80" s="467"/>
      <c r="K80" s="467"/>
      <c r="L80" s="347"/>
    </row>
    <row r="81" spans="1:12" ht="13.5" thickBot="1" x14ac:dyDescent="0.25">
      <c r="A81" s="2131" t="s">
        <v>2074</v>
      </c>
      <c r="B81" s="2132"/>
      <c r="C81" s="1709">
        <f>(SUM(C78:C80))</f>
        <v>1212685</v>
      </c>
      <c r="D81" s="1709">
        <f>SUM(D78:D80)</f>
        <v>0</v>
      </c>
      <c r="E81" s="1709">
        <f t="shared" ref="E81:K81" si="10">SUM(E78:E80)</f>
        <v>0</v>
      </c>
      <c r="F81" s="1709">
        <f t="shared" si="10"/>
        <v>0</v>
      </c>
      <c r="G81" s="1709">
        <f t="shared" si="10"/>
        <v>0</v>
      </c>
      <c r="H81" s="1709">
        <f t="shared" si="10"/>
        <v>0</v>
      </c>
      <c r="I81" s="1709">
        <f t="shared" si="10"/>
        <v>0</v>
      </c>
      <c r="J81" s="1709">
        <f t="shared" si="10"/>
        <v>0</v>
      </c>
      <c r="K81" s="1709">
        <f t="shared" si="10"/>
        <v>0</v>
      </c>
      <c r="L81" s="347"/>
    </row>
    <row r="82" spans="1:12" ht="0.75" customHeight="1" thickTop="1" thickBot="1" x14ac:dyDescent="0.25">
      <c r="A82" s="536" t="s">
        <v>361</v>
      </c>
      <c r="B82" s="537"/>
      <c r="C82" s="538">
        <f>(C81-C79)</f>
        <v>486155</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0.40089141038274573</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79" activePane="bottomLeft" state="frozen"/>
      <selection activeCell="A47" sqref="A47"/>
      <selection pane="bottomLeft" activeCell="C79" sqref="C79"/>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5" t="s">
        <v>1905</v>
      </c>
      <c r="B1" s="452"/>
      <c r="C1" s="453" t="s">
        <v>445</v>
      </c>
      <c r="D1" s="453" t="s">
        <v>446</v>
      </c>
      <c r="E1" s="453" t="s">
        <v>447</v>
      </c>
      <c r="F1" s="453" t="s">
        <v>448</v>
      </c>
      <c r="G1" s="453" t="s">
        <v>449</v>
      </c>
      <c r="H1" s="453" t="s">
        <v>450</v>
      </c>
      <c r="I1" s="453" t="s">
        <v>451</v>
      </c>
      <c r="J1" s="453" t="s">
        <v>452</v>
      </c>
      <c r="K1" s="453" t="s">
        <v>780</v>
      </c>
    </row>
    <row r="2" spans="1:12" ht="36" x14ac:dyDescent="0.2">
      <c r="A2" s="2136"/>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0</v>
      </c>
      <c r="D5" s="481">
        <v>0</v>
      </c>
      <c r="E5" s="466">
        <v>0</v>
      </c>
      <c r="F5" s="548">
        <v>0</v>
      </c>
      <c r="G5" s="466">
        <v>0</v>
      </c>
      <c r="H5" s="466">
        <v>0</v>
      </c>
      <c r="I5" s="466">
        <v>0</v>
      </c>
      <c r="J5" s="467">
        <v>0</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0</v>
      </c>
      <c r="D7" s="466">
        <v>0</v>
      </c>
      <c r="E7" s="468"/>
      <c r="F7" s="467">
        <v>0</v>
      </c>
      <c r="G7" s="467">
        <v>0</v>
      </c>
      <c r="H7" s="467">
        <v>0</v>
      </c>
      <c r="I7" s="468"/>
      <c r="J7" s="468"/>
      <c r="K7" s="468"/>
    </row>
    <row r="8" spans="1:12" x14ac:dyDescent="0.2">
      <c r="A8" s="463" t="s">
        <v>433</v>
      </c>
      <c r="B8" s="470">
        <v>1150</v>
      </c>
      <c r="C8" s="475"/>
      <c r="D8" s="475"/>
      <c r="E8" s="477"/>
      <c r="F8" s="477"/>
      <c r="G8" s="481">
        <v>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6" t="s">
        <v>29</v>
      </c>
      <c r="B12" s="1727"/>
      <c r="C12" s="1728">
        <f t="shared" ref="C12:K12" si="0">SUM(C5:C11)</f>
        <v>0</v>
      </c>
      <c r="D12" s="1728">
        <f t="shared" si="0"/>
        <v>0</v>
      </c>
      <c r="E12" s="1728">
        <f t="shared" si="0"/>
        <v>0</v>
      </c>
      <c r="F12" s="1728">
        <f t="shared" si="0"/>
        <v>0</v>
      </c>
      <c r="G12" s="1728">
        <f t="shared" si="0"/>
        <v>0</v>
      </c>
      <c r="H12" s="1728">
        <f t="shared" si="0"/>
        <v>0</v>
      </c>
      <c r="I12" s="1728">
        <f t="shared" si="0"/>
        <v>0</v>
      </c>
      <c r="J12" s="1728">
        <f t="shared" si="0"/>
        <v>0</v>
      </c>
      <c r="K12" s="1709">
        <f t="shared" si="0"/>
        <v>0</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0</v>
      </c>
      <c r="D16" s="466">
        <v>0</v>
      </c>
      <c r="E16" s="466">
        <v>0</v>
      </c>
      <c r="F16" s="466">
        <v>0</v>
      </c>
      <c r="G16" s="466">
        <v>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9" t="s">
        <v>558</v>
      </c>
      <c r="B18" s="1730"/>
      <c r="C18" s="1731">
        <f>SUM(C14:C17)</f>
        <v>0</v>
      </c>
      <c r="D18" s="1731">
        <f t="shared" ref="D18:K18" si="1">SUM(D14:D17)</f>
        <v>0</v>
      </c>
      <c r="E18" s="1731">
        <f t="shared" si="1"/>
        <v>0</v>
      </c>
      <c r="F18" s="1731">
        <f t="shared" si="1"/>
        <v>0</v>
      </c>
      <c r="G18" s="1731">
        <f t="shared" si="1"/>
        <v>0</v>
      </c>
      <c r="H18" s="1731">
        <f t="shared" si="1"/>
        <v>0</v>
      </c>
      <c r="I18" s="1731">
        <f t="shared" si="1"/>
        <v>0</v>
      </c>
      <c r="J18" s="1731">
        <f t="shared" si="1"/>
        <v>0</v>
      </c>
      <c r="K18" s="1732">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482247</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6" t="s">
        <v>615</v>
      </c>
      <c r="B39" s="556">
        <v>1354</v>
      </c>
      <c r="C39" s="489">
        <v>0</v>
      </c>
      <c r="D39" s="468"/>
      <c r="E39" s="468"/>
      <c r="F39" s="468"/>
      <c r="G39" s="468"/>
      <c r="H39" s="468"/>
      <c r="I39" s="468"/>
      <c r="J39" s="468"/>
      <c r="K39" s="468"/>
    </row>
    <row r="40" spans="1:11" ht="12.75" customHeight="1" thickBot="1" x14ac:dyDescent="0.25">
      <c r="A40" s="1729" t="s">
        <v>559</v>
      </c>
      <c r="B40" s="1730"/>
      <c r="C40" s="1709">
        <f>SUM(C20:C39)</f>
        <v>482247</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1168</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1169</v>
      </c>
      <c r="B56" s="557">
        <v>1442</v>
      </c>
      <c r="C56" s="468"/>
      <c r="D56" s="468"/>
      <c r="E56" s="468"/>
      <c r="F56" s="466">
        <v>0</v>
      </c>
      <c r="G56" s="468"/>
      <c r="H56" s="468"/>
      <c r="I56" s="468"/>
      <c r="J56" s="468"/>
      <c r="K56" s="468"/>
    </row>
    <row r="57" spans="1:11" ht="12.75" customHeight="1" x14ac:dyDescent="0.2">
      <c r="A57" s="1517" t="s">
        <v>510</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933</v>
      </c>
      <c r="B59" s="557">
        <v>1451</v>
      </c>
      <c r="C59" s="468"/>
      <c r="D59" s="468"/>
      <c r="E59" s="468"/>
      <c r="F59" s="466">
        <v>0</v>
      </c>
      <c r="G59" s="468"/>
      <c r="H59" s="468"/>
      <c r="I59" s="468"/>
      <c r="J59" s="468"/>
      <c r="K59" s="468"/>
    </row>
    <row r="60" spans="1:11" ht="12.75" customHeight="1" x14ac:dyDescent="0.2">
      <c r="A60" s="1517"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8" t="s">
        <v>935</v>
      </c>
      <c r="B62" s="558">
        <v>1454</v>
      </c>
      <c r="C62" s="468"/>
      <c r="D62" s="468"/>
      <c r="E62" s="468"/>
      <c r="F62" s="467">
        <v>0</v>
      </c>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6330</v>
      </c>
      <c r="D65" s="466">
        <v>0</v>
      </c>
      <c r="E65" s="466">
        <v>0</v>
      </c>
      <c r="F65" s="467">
        <v>0</v>
      </c>
      <c r="G65" s="466">
        <v>0</v>
      </c>
      <c r="H65" s="466">
        <v>0</v>
      </c>
      <c r="I65" s="466">
        <v>0</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9" t="s">
        <v>507</v>
      </c>
      <c r="B67" s="1730"/>
      <c r="C67" s="1709">
        <f>SUM(C65:C66)</f>
        <v>6330</v>
      </c>
      <c r="D67" s="1709">
        <f t="shared" ref="D67:K67" si="2">SUM(D65:D66)</f>
        <v>0</v>
      </c>
      <c r="E67" s="1709">
        <f t="shared" si="2"/>
        <v>0</v>
      </c>
      <c r="F67" s="1709">
        <f t="shared" si="2"/>
        <v>0</v>
      </c>
      <c r="G67" s="1709">
        <f t="shared" si="2"/>
        <v>0</v>
      </c>
      <c r="H67" s="1709">
        <f t="shared" si="2"/>
        <v>0</v>
      </c>
      <c r="I67" s="1709">
        <f t="shared" si="2"/>
        <v>0</v>
      </c>
      <c r="J67" s="1709">
        <f t="shared" si="2"/>
        <v>0</v>
      </c>
      <c r="K67" s="1709">
        <f t="shared" si="2"/>
        <v>0</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9" t="s">
        <v>569</v>
      </c>
      <c r="B75" s="1730"/>
      <c r="C75" s="1709">
        <f>SUM(C69:C74)</f>
        <v>0</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63239</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9" t="s">
        <v>259</v>
      </c>
      <c r="B82" s="1730"/>
      <c r="C82" s="1728">
        <f>SUM(C77:C81)</f>
        <v>63239</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1561</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9" t="s">
        <v>261</v>
      </c>
      <c r="B93" s="1730"/>
      <c r="C93" s="1709">
        <f>SUM(C84:C92)</f>
        <v>1561</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v>18510</v>
      </c>
      <c r="D95" s="551">
        <v>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6" t="s">
        <v>262</v>
      </c>
      <c r="B97" s="559">
        <v>1930</v>
      </c>
      <c r="C97" s="489" t="s">
        <v>1231</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116241</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2709</v>
      </c>
      <c r="D107" s="466">
        <v>0</v>
      </c>
      <c r="E107" s="466">
        <v>0</v>
      </c>
      <c r="F107" s="466">
        <v>0</v>
      </c>
      <c r="G107" s="466">
        <v>0</v>
      </c>
      <c r="H107" s="466">
        <v>0</v>
      </c>
      <c r="I107" s="466">
        <v>0</v>
      </c>
      <c r="J107" s="467">
        <v>0</v>
      </c>
      <c r="K107" s="466">
        <v>0</v>
      </c>
    </row>
    <row r="108" spans="1:12" ht="12.75" customHeight="1" thickBot="1" x14ac:dyDescent="0.25">
      <c r="A108" s="1729" t="s">
        <v>508</v>
      </c>
      <c r="B108" s="1733"/>
      <c r="C108" s="1728">
        <f>SUM(C95:C107)</f>
        <v>137460</v>
      </c>
      <c r="D108" s="1728">
        <f t="shared" ref="D108:K108" si="3">SUM(D95:D107)</f>
        <v>0</v>
      </c>
      <c r="E108" s="1728">
        <f t="shared" si="3"/>
        <v>0</v>
      </c>
      <c r="F108" s="1728">
        <f t="shared" si="3"/>
        <v>0</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690837</v>
      </c>
      <c r="D109" s="1736">
        <f t="shared" si="4"/>
        <v>0</v>
      </c>
      <c r="E109" s="1736">
        <f t="shared" si="4"/>
        <v>0</v>
      </c>
      <c r="F109" s="1736">
        <f t="shared" si="4"/>
        <v>0</v>
      </c>
      <c r="G109" s="1736">
        <f t="shared" si="4"/>
        <v>0</v>
      </c>
      <c r="H109" s="1736">
        <f t="shared" si="4"/>
        <v>0</v>
      </c>
      <c r="I109" s="1736">
        <f t="shared" si="4"/>
        <v>0</v>
      </c>
      <c r="J109" s="1736">
        <f t="shared" si="4"/>
        <v>0</v>
      </c>
      <c r="K109" s="1723">
        <f t="shared" si="4"/>
        <v>0</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0</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7"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9" t="s">
        <v>509</v>
      </c>
      <c r="B121" s="1740"/>
      <c r="C121" s="1728">
        <f t="shared" ref="C121:H121" si="5">SUM(C117:C120)</f>
        <v>0</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0</v>
      </c>
      <c r="D125" s="561"/>
      <c r="E125" s="468"/>
      <c r="F125" s="466">
        <v>0</v>
      </c>
      <c r="G125" s="468"/>
      <c r="H125" s="468"/>
      <c r="I125" s="468"/>
      <c r="J125" s="468"/>
      <c r="K125" s="468"/>
    </row>
    <row r="126" spans="1:11" ht="12.75" customHeight="1" x14ac:dyDescent="0.2">
      <c r="A126" s="463" t="s">
        <v>922</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9" t="s">
        <v>1092</v>
      </c>
      <c r="B131" s="1741"/>
      <c r="C131" s="1728">
        <f>SUM(C124:C130)</f>
        <v>0</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950253</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9" t="s">
        <v>624</v>
      </c>
      <c r="B140" s="1741"/>
      <c r="C140" s="1728">
        <f>SUM(C133:C139)</f>
        <v>950253</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0</v>
      </c>
      <c r="D145" s="570"/>
      <c r="E145" s="509"/>
      <c r="F145" s="468"/>
      <c r="G145" s="571"/>
      <c r="H145" s="468"/>
      <c r="I145" s="468"/>
      <c r="J145" s="468"/>
      <c r="K145" s="468"/>
    </row>
    <row r="146" spans="1:11" ht="12.75" customHeight="1" thickBot="1" x14ac:dyDescent="0.25">
      <c r="A146" s="1520" t="s">
        <v>979</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0</v>
      </c>
      <c r="D147" s="573">
        <v>0</v>
      </c>
      <c r="E147" s="509"/>
      <c r="F147" s="468"/>
      <c r="G147" s="468"/>
      <c r="H147" s="468"/>
      <c r="I147" s="468"/>
      <c r="J147" s="468"/>
      <c r="K147" s="468"/>
    </row>
    <row r="148" spans="1:11" ht="12.75" customHeight="1" thickTop="1" thickBot="1" x14ac:dyDescent="0.25">
      <c r="A148" s="1521"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0</v>
      </c>
      <c r="G151" s="467">
        <v>0</v>
      </c>
      <c r="H151" s="468"/>
      <c r="I151" s="468"/>
      <c r="J151" s="468"/>
      <c r="K151" s="468"/>
    </row>
    <row r="152" spans="1:11" ht="12.75" customHeight="1" x14ac:dyDescent="0.2">
      <c r="A152" s="463" t="s">
        <v>1117</v>
      </c>
      <c r="B152" s="562">
        <v>3510</v>
      </c>
      <c r="C152" s="551">
        <v>0</v>
      </c>
      <c r="D152" s="466">
        <v>0</v>
      </c>
      <c r="E152" s="561"/>
      <c r="F152" s="466">
        <v>0</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9" t="s">
        <v>96</v>
      </c>
      <c r="B154" s="1741"/>
      <c r="C154" s="1728">
        <f>SUM(C151:C153)</f>
        <v>0</v>
      </c>
      <c r="D154" s="1728">
        <f>SUM(D151:D153)</f>
        <v>0</v>
      </c>
      <c r="E154" s="561"/>
      <c r="F154" s="1728">
        <f>SUM(F151:F153)</f>
        <v>0</v>
      </c>
      <c r="G154" s="1728">
        <f>SUM(G151:G153)</f>
        <v>0</v>
      </c>
      <c r="H154" s="468"/>
      <c r="I154" s="468"/>
      <c r="J154" s="468"/>
      <c r="K154" s="468"/>
    </row>
    <row r="155" spans="1:11" ht="12.75" customHeight="1" thickTop="1" thickBot="1" x14ac:dyDescent="0.25">
      <c r="A155" s="1521" t="s">
        <v>398</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1057</v>
      </c>
      <c r="B157" s="574">
        <v>3695</v>
      </c>
      <c r="C157" s="576">
        <v>0</v>
      </c>
      <c r="D157" s="468"/>
      <c r="E157" s="561"/>
      <c r="F157" s="576">
        <v>0</v>
      </c>
      <c r="G157" s="576">
        <v>0</v>
      </c>
      <c r="H157" s="468"/>
      <c r="I157" s="468"/>
      <c r="J157" s="468"/>
      <c r="K157" s="468"/>
    </row>
    <row r="158" spans="1:11" ht="12.75" customHeight="1" thickTop="1" thickBot="1" x14ac:dyDescent="0.25">
      <c r="A158" s="1521" t="s">
        <v>1111</v>
      </c>
      <c r="B158" s="574">
        <v>3705</v>
      </c>
      <c r="C158" s="576">
        <v>0</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415</v>
      </c>
      <c r="B161" s="574">
        <v>3725</v>
      </c>
      <c r="C161" s="531">
        <v>0</v>
      </c>
      <c r="D161" s="468"/>
      <c r="E161" s="561"/>
      <c r="F161" s="531">
        <v>0</v>
      </c>
      <c r="G161" s="531">
        <v>0</v>
      </c>
      <c r="H161" s="468"/>
      <c r="I161" s="468"/>
      <c r="J161" s="468"/>
      <c r="K161" s="468"/>
    </row>
    <row r="162" spans="1:11" ht="12.75" customHeight="1" thickTop="1" thickBot="1" x14ac:dyDescent="0.25">
      <c r="A162" s="1521" t="s">
        <v>416</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1042</v>
      </c>
      <c r="B164" s="574">
        <v>3767</v>
      </c>
      <c r="C164" s="576">
        <v>0</v>
      </c>
      <c r="D164" s="531">
        <v>0</v>
      </c>
      <c r="E164" s="561"/>
      <c r="F164" s="531">
        <v>0</v>
      </c>
      <c r="G164" s="531">
        <v>0</v>
      </c>
      <c r="H164" s="468"/>
      <c r="I164" s="468"/>
      <c r="J164" s="468"/>
      <c r="K164" s="468"/>
    </row>
    <row r="165" spans="1:11" ht="12.75" customHeight="1" thickTop="1" thickBot="1" x14ac:dyDescent="0.25">
      <c r="A165" s="1521"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913</v>
      </c>
      <c r="B167" s="574">
        <v>3815</v>
      </c>
      <c r="C167" s="576">
        <v>0</v>
      </c>
      <c r="D167" s="468"/>
      <c r="E167" s="561"/>
      <c r="F167" s="576">
        <v>0</v>
      </c>
      <c r="G167" s="468"/>
      <c r="H167" s="468"/>
      <c r="I167" s="468"/>
      <c r="J167" s="468"/>
      <c r="K167" s="468"/>
    </row>
    <row r="168" spans="1:11" ht="12.75" customHeight="1" thickTop="1" thickBot="1" x14ac:dyDescent="0.25">
      <c r="A168" s="1521" t="s">
        <v>417</v>
      </c>
      <c r="B168" s="574">
        <v>3825</v>
      </c>
      <c r="C168" s="576">
        <v>0</v>
      </c>
      <c r="D168" s="468"/>
      <c r="E168" s="561"/>
      <c r="F168" s="576">
        <v>0</v>
      </c>
      <c r="G168" s="468"/>
      <c r="H168" s="468"/>
      <c r="I168" s="468"/>
      <c r="J168" s="468"/>
      <c r="K168" s="468"/>
    </row>
    <row r="169" spans="1:11" ht="12.75" customHeight="1" thickTop="1" thickBot="1" x14ac:dyDescent="0.25">
      <c r="A169" s="1521" t="s">
        <v>366</v>
      </c>
      <c r="B169" s="574">
        <v>3920</v>
      </c>
      <c r="C169" s="566"/>
      <c r="D169" s="578">
        <v>0</v>
      </c>
      <c r="E169" s="468"/>
      <c r="F169" s="566"/>
      <c r="G169" s="468"/>
      <c r="H169" s="530">
        <v>0</v>
      </c>
      <c r="I169" s="468"/>
      <c r="J169" s="468"/>
      <c r="K169" s="468"/>
    </row>
    <row r="170" spans="1:11" ht="12.75" customHeight="1" thickTop="1" thickBot="1" x14ac:dyDescent="0.25">
      <c r="A170" s="1521" t="s">
        <v>367</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0</v>
      </c>
      <c r="D171" s="580">
        <v>0</v>
      </c>
      <c r="E171" s="580">
        <v>0</v>
      </c>
      <c r="F171" s="580">
        <v>0</v>
      </c>
      <c r="G171" s="581">
        <v>0</v>
      </c>
      <c r="H171" s="582">
        <v>0</v>
      </c>
      <c r="I171" s="581">
        <v>0</v>
      </c>
      <c r="J171" s="581">
        <v>0</v>
      </c>
      <c r="K171" s="582">
        <v>0</v>
      </c>
    </row>
    <row r="172" spans="1:11" ht="12.75" customHeight="1" thickTop="1" thickBot="1" x14ac:dyDescent="0.25">
      <c r="A172" s="2155" t="s">
        <v>418</v>
      </c>
      <c r="B172" s="2156"/>
      <c r="C172" s="1743">
        <f t="shared" ref="C172:K172" si="6">SUM(C131,C140,C144,C145:C149,C154,C155:C170,C171)</f>
        <v>950253</v>
      </c>
      <c r="D172" s="1743">
        <f t="shared" si="6"/>
        <v>0</v>
      </c>
      <c r="E172" s="1743">
        <f t="shared" si="6"/>
        <v>0</v>
      </c>
      <c r="F172" s="1743">
        <f t="shared" si="6"/>
        <v>0</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950253</v>
      </c>
      <c r="D173" s="1736">
        <f>SUM(D121,D172)</f>
        <v>0</v>
      </c>
      <c r="E173" s="1736">
        <f>SUM(E121,E172)</f>
        <v>0</v>
      </c>
      <c r="F173" s="1736">
        <f t="shared" ref="F173:K173" si="7">SUM(F121,F172)</f>
        <v>0</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57" t="s">
        <v>1572</v>
      </c>
      <c r="B175" s="2158"/>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1" t="s">
        <v>1764</v>
      </c>
      <c r="B178" s="2162"/>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65" t="s">
        <v>1763</v>
      </c>
      <c r="B179" s="2166"/>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63" t="s">
        <v>818</v>
      </c>
      <c r="B184" s="2164"/>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59" t="s">
        <v>1906</v>
      </c>
      <c r="B185" s="2160"/>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9" t="s">
        <v>569</v>
      </c>
      <c r="B201" s="1730"/>
      <c r="C201" s="1709">
        <f>SUM(C193:C200)</f>
        <v>0</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0</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9" t="s">
        <v>420</v>
      </c>
      <c r="B211" s="1730"/>
      <c r="C211" s="1728">
        <f>SUM(C203:C210)</f>
        <v>0</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0</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9" t="s">
        <v>467</v>
      </c>
      <c r="B224" s="1730"/>
      <c r="C224" s="1728">
        <f>SUM(C218:C223)</f>
        <v>0</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t="s">
        <v>1231</v>
      </c>
      <c r="D260" s="469"/>
      <c r="E260" s="468"/>
      <c r="F260" s="468"/>
      <c r="G260" s="468"/>
      <c r="H260" s="468"/>
      <c r="I260" s="468"/>
      <c r="J260" s="468"/>
      <c r="K260" s="468"/>
    </row>
    <row r="261" spans="1:11" ht="12.75" customHeight="1" thickTop="1" thickBot="1" x14ac:dyDescent="0.25">
      <c r="A261" s="1524"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0</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0</v>
      </c>
      <c r="D270" s="576">
        <v>0</v>
      </c>
      <c r="E270" s="468"/>
      <c r="F270" s="576">
        <v>0</v>
      </c>
      <c r="G270" s="576">
        <v>0</v>
      </c>
      <c r="H270" s="468"/>
      <c r="I270" s="468"/>
      <c r="J270" s="468"/>
      <c r="K270" s="468"/>
    </row>
    <row r="271" spans="1:11" ht="12.75" customHeight="1" thickTop="1" thickBot="1" x14ac:dyDescent="0.25">
      <c r="A271" s="463" t="s">
        <v>395</v>
      </c>
      <c r="B271" s="470">
        <v>4992</v>
      </c>
      <c r="C271" s="575">
        <v>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9" t="s">
        <v>1765</v>
      </c>
      <c r="B273" s="1748"/>
      <c r="C273" s="1736">
        <f t="shared" ref="C273:H273" si="10">SUM(C191,C201,C211,C216,C224,C228,C229,C259:C272)</f>
        <v>0</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0</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1641090</v>
      </c>
      <c r="D275" s="1736">
        <f t="shared" si="12"/>
        <v>0</v>
      </c>
      <c r="E275" s="1736">
        <f t="shared" si="12"/>
        <v>0</v>
      </c>
      <c r="F275" s="1736">
        <f t="shared" si="12"/>
        <v>0</v>
      </c>
      <c r="G275" s="1736">
        <f t="shared" si="12"/>
        <v>0</v>
      </c>
      <c r="H275" s="1736">
        <f t="shared" si="12"/>
        <v>0</v>
      </c>
      <c r="I275" s="1736">
        <f t="shared" si="12"/>
        <v>0</v>
      </c>
      <c r="J275" s="1736">
        <f t="shared" si="12"/>
        <v>0</v>
      </c>
      <c r="K275" s="1723">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25"/>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38" activePane="bottomLeft" state="frozen"/>
      <selection activeCell="A47" sqref="A47"/>
      <selection pane="bottomLeft" activeCell="L97" sqref="L97"/>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5"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69"/>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5" t="s">
        <v>315</v>
      </c>
      <c r="B3" s="2176"/>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0</v>
      </c>
      <c r="D5" s="466">
        <v>0</v>
      </c>
      <c r="E5" s="466">
        <v>0</v>
      </c>
      <c r="F5" s="466">
        <v>0</v>
      </c>
      <c r="G5" s="466">
        <v>0</v>
      </c>
      <c r="H5" s="466">
        <v>0</v>
      </c>
      <c r="I5" s="467">
        <v>0</v>
      </c>
      <c r="J5" s="467">
        <v>0</v>
      </c>
      <c r="K5" s="1692">
        <f>SUM(C5:J5)</f>
        <v>0</v>
      </c>
      <c r="L5" s="466"/>
    </row>
    <row r="6" spans="1:14" x14ac:dyDescent="0.2">
      <c r="A6" s="1525" t="s">
        <v>1508</v>
      </c>
      <c r="B6" s="615" t="s">
        <v>1506</v>
      </c>
      <c r="C6" s="477"/>
      <c r="D6" s="477"/>
      <c r="E6" s="466" t="s">
        <v>1231</v>
      </c>
      <c r="F6" s="477"/>
      <c r="G6" s="477"/>
      <c r="H6" s="477"/>
      <c r="I6" s="477"/>
      <c r="J6" s="477"/>
      <c r="K6" s="1692">
        <f>SUM(C6,E6)</f>
        <v>0</v>
      </c>
      <c r="L6" s="466"/>
    </row>
    <row r="7" spans="1:14" x14ac:dyDescent="0.2">
      <c r="A7" s="1525" t="s">
        <v>165</v>
      </c>
      <c r="B7" s="615" t="s">
        <v>1024</v>
      </c>
      <c r="C7" s="467">
        <v>0</v>
      </c>
      <c r="D7" s="467">
        <v>0</v>
      </c>
      <c r="E7" s="467">
        <v>0</v>
      </c>
      <c r="F7" s="467">
        <v>0</v>
      </c>
      <c r="G7" s="467">
        <v>0</v>
      </c>
      <c r="H7" s="467">
        <v>0</v>
      </c>
      <c r="I7" s="467">
        <v>0</v>
      </c>
      <c r="J7" s="467">
        <v>0</v>
      </c>
      <c r="K7" s="1692">
        <f t="shared" ref="K7:K32" si="0">SUM(C7:J7)</f>
        <v>0</v>
      </c>
      <c r="L7" s="466"/>
    </row>
    <row r="8" spans="1:14" x14ac:dyDescent="0.2">
      <c r="A8" s="1525" t="s">
        <v>166</v>
      </c>
      <c r="B8" s="615">
        <v>1200</v>
      </c>
      <c r="C8" s="466">
        <v>0</v>
      </c>
      <c r="D8" s="466">
        <v>0</v>
      </c>
      <c r="E8" s="466">
        <v>0</v>
      </c>
      <c r="F8" s="466">
        <v>0</v>
      </c>
      <c r="G8" s="466">
        <v>0</v>
      </c>
      <c r="H8" s="466">
        <v>0</v>
      </c>
      <c r="I8" s="467">
        <v>0</v>
      </c>
      <c r="J8" s="467">
        <v>0</v>
      </c>
      <c r="K8" s="1692">
        <f t="shared" si="0"/>
        <v>0</v>
      </c>
      <c r="L8" s="466"/>
    </row>
    <row r="9" spans="1:14" x14ac:dyDescent="0.2">
      <c r="A9" s="1525" t="s">
        <v>745</v>
      </c>
      <c r="B9" s="615" t="s">
        <v>1025</v>
      </c>
      <c r="C9" s="467">
        <v>0</v>
      </c>
      <c r="D9" s="467">
        <v>0</v>
      </c>
      <c r="E9" s="467">
        <v>0</v>
      </c>
      <c r="F9" s="467">
        <v>0</v>
      </c>
      <c r="G9" s="467">
        <v>0</v>
      </c>
      <c r="H9" s="467">
        <v>0</v>
      </c>
      <c r="I9" s="467">
        <v>0</v>
      </c>
      <c r="J9" s="467">
        <v>0</v>
      </c>
      <c r="K9" s="1692">
        <f t="shared" si="0"/>
        <v>0</v>
      </c>
      <c r="L9" s="466"/>
    </row>
    <row r="10" spans="1:14" x14ac:dyDescent="0.2">
      <c r="A10" s="1525" t="s">
        <v>746</v>
      </c>
      <c r="B10" s="615">
        <v>1250</v>
      </c>
      <c r="C10" s="466">
        <v>0</v>
      </c>
      <c r="D10" s="466">
        <v>0</v>
      </c>
      <c r="E10" s="466">
        <v>0</v>
      </c>
      <c r="F10" s="466">
        <v>0</v>
      </c>
      <c r="G10" s="466">
        <v>0</v>
      </c>
      <c r="H10" s="466">
        <v>0</v>
      </c>
      <c r="I10" s="467">
        <v>0</v>
      </c>
      <c r="J10" s="467">
        <v>0</v>
      </c>
      <c r="K10" s="1692">
        <f t="shared" si="0"/>
        <v>0</v>
      </c>
      <c r="L10" s="466"/>
    </row>
    <row r="11" spans="1:14" x14ac:dyDescent="0.2">
      <c r="A11" s="1525" t="s">
        <v>1192</v>
      </c>
      <c r="B11" s="615" t="s">
        <v>163</v>
      </c>
      <c r="C11" s="467">
        <v>0</v>
      </c>
      <c r="D11" s="467">
        <v>0</v>
      </c>
      <c r="E11" s="467">
        <v>0</v>
      </c>
      <c r="F11" s="467">
        <v>0</v>
      </c>
      <c r="G11" s="467">
        <v>0</v>
      </c>
      <c r="H11" s="467">
        <v>0</v>
      </c>
      <c r="I11" s="467">
        <v>0</v>
      </c>
      <c r="J11" s="467">
        <v>0</v>
      </c>
      <c r="K11" s="1692">
        <f t="shared" si="0"/>
        <v>0</v>
      </c>
      <c r="L11" s="466"/>
    </row>
    <row r="12" spans="1:14" x14ac:dyDescent="0.2">
      <c r="A12" s="1525" t="s">
        <v>1019</v>
      </c>
      <c r="B12" s="615">
        <v>1300</v>
      </c>
      <c r="C12" s="466">
        <v>0</v>
      </c>
      <c r="D12" s="466">
        <v>0</v>
      </c>
      <c r="E12" s="466">
        <v>0</v>
      </c>
      <c r="F12" s="466">
        <v>0</v>
      </c>
      <c r="G12" s="466">
        <v>0</v>
      </c>
      <c r="H12" s="466">
        <v>0</v>
      </c>
      <c r="I12" s="467">
        <v>0</v>
      </c>
      <c r="J12" s="467">
        <v>0</v>
      </c>
      <c r="K12" s="1692">
        <f t="shared" si="0"/>
        <v>0</v>
      </c>
      <c r="L12" s="466"/>
    </row>
    <row r="13" spans="1:14" x14ac:dyDescent="0.2">
      <c r="A13" s="1525" t="s">
        <v>747</v>
      </c>
      <c r="B13" s="615">
        <v>1400</v>
      </c>
      <c r="C13" s="466">
        <v>0</v>
      </c>
      <c r="D13" s="466">
        <v>0</v>
      </c>
      <c r="E13" s="466">
        <v>130556</v>
      </c>
      <c r="F13" s="466">
        <v>231775</v>
      </c>
      <c r="G13" s="466">
        <v>1270</v>
      </c>
      <c r="H13" s="466">
        <v>0</v>
      </c>
      <c r="I13" s="467">
        <v>0</v>
      </c>
      <c r="J13" s="467">
        <v>0</v>
      </c>
      <c r="K13" s="1692">
        <f t="shared" si="0"/>
        <v>363601</v>
      </c>
      <c r="L13" s="466">
        <v>389950</v>
      </c>
    </row>
    <row r="14" spans="1:14" x14ac:dyDescent="0.2">
      <c r="A14" s="1525" t="s">
        <v>1020</v>
      </c>
      <c r="B14" s="615">
        <v>1500</v>
      </c>
      <c r="C14" s="466">
        <v>0</v>
      </c>
      <c r="D14" s="466">
        <v>0</v>
      </c>
      <c r="E14" s="466">
        <v>0</v>
      </c>
      <c r="F14" s="466">
        <v>0</v>
      </c>
      <c r="G14" s="466">
        <v>0</v>
      </c>
      <c r="H14" s="466">
        <v>0</v>
      </c>
      <c r="I14" s="466">
        <v>0</v>
      </c>
      <c r="J14" s="466">
        <v>0</v>
      </c>
      <c r="K14" s="1692">
        <f t="shared" si="0"/>
        <v>0</v>
      </c>
      <c r="L14" s="466"/>
    </row>
    <row r="15" spans="1:14" x14ac:dyDescent="0.2">
      <c r="A15" s="1525" t="s">
        <v>1021</v>
      </c>
      <c r="B15" s="615">
        <v>1600</v>
      </c>
      <c r="C15" s="466">
        <v>0</v>
      </c>
      <c r="D15" s="466">
        <v>0</v>
      </c>
      <c r="E15" s="466">
        <v>0</v>
      </c>
      <c r="F15" s="466">
        <v>0</v>
      </c>
      <c r="G15" s="466">
        <v>0</v>
      </c>
      <c r="H15" s="466">
        <v>0</v>
      </c>
      <c r="I15" s="466">
        <v>0</v>
      </c>
      <c r="J15" s="466">
        <v>0</v>
      </c>
      <c r="K15" s="1692">
        <f t="shared" si="0"/>
        <v>0</v>
      </c>
      <c r="L15" s="466"/>
    </row>
    <row r="16" spans="1:14" x14ac:dyDescent="0.2">
      <c r="A16" s="1525" t="s">
        <v>1044</v>
      </c>
      <c r="B16" s="615" t="s">
        <v>444</v>
      </c>
      <c r="C16" s="466">
        <v>0</v>
      </c>
      <c r="D16" s="466">
        <v>0</v>
      </c>
      <c r="E16" s="466">
        <v>0</v>
      </c>
      <c r="F16" s="466">
        <v>0</v>
      </c>
      <c r="G16" s="466">
        <v>0</v>
      </c>
      <c r="H16" s="466">
        <v>0</v>
      </c>
      <c r="I16" s="466">
        <v>0</v>
      </c>
      <c r="J16" s="466">
        <v>0</v>
      </c>
      <c r="K16" s="1692">
        <f t="shared" si="0"/>
        <v>0</v>
      </c>
      <c r="L16" s="466"/>
    </row>
    <row r="17" spans="1:12" x14ac:dyDescent="0.2">
      <c r="A17" s="1525" t="s">
        <v>748</v>
      </c>
      <c r="B17" s="615" t="s">
        <v>164</v>
      </c>
      <c r="C17" s="466">
        <v>0</v>
      </c>
      <c r="D17" s="466">
        <v>0</v>
      </c>
      <c r="E17" s="466">
        <v>0</v>
      </c>
      <c r="F17" s="466">
        <v>0</v>
      </c>
      <c r="G17" s="466">
        <v>0</v>
      </c>
      <c r="H17" s="466">
        <v>0</v>
      </c>
      <c r="I17" s="466">
        <v>0</v>
      </c>
      <c r="J17" s="466">
        <v>0</v>
      </c>
      <c r="K17" s="1692">
        <f t="shared" si="0"/>
        <v>0</v>
      </c>
      <c r="L17" s="466"/>
    </row>
    <row r="18" spans="1:12" x14ac:dyDescent="0.2">
      <c r="A18" s="1525" t="s">
        <v>1148</v>
      </c>
      <c r="B18" s="615">
        <v>1800</v>
      </c>
      <c r="C18" s="466">
        <v>0</v>
      </c>
      <c r="D18" s="466">
        <v>0</v>
      </c>
      <c r="E18" s="466">
        <v>0</v>
      </c>
      <c r="F18" s="466">
        <v>0</v>
      </c>
      <c r="G18" s="466">
        <v>0</v>
      </c>
      <c r="H18" s="466">
        <v>0</v>
      </c>
      <c r="I18" s="466">
        <v>0</v>
      </c>
      <c r="J18" s="466">
        <v>0</v>
      </c>
      <c r="K18" s="1692">
        <f t="shared" si="0"/>
        <v>0</v>
      </c>
      <c r="L18" s="466"/>
    </row>
    <row r="19" spans="1:12" x14ac:dyDescent="0.2">
      <c r="A19" s="1525" t="s">
        <v>136</v>
      </c>
      <c r="B19" s="615">
        <v>1900</v>
      </c>
      <c r="C19" s="466">
        <v>0</v>
      </c>
      <c r="D19" s="466">
        <v>0</v>
      </c>
      <c r="E19" s="466">
        <v>0</v>
      </c>
      <c r="F19" s="466">
        <v>0</v>
      </c>
      <c r="G19" s="466">
        <v>0</v>
      </c>
      <c r="H19" s="466">
        <v>0</v>
      </c>
      <c r="I19" s="466">
        <v>0</v>
      </c>
      <c r="J19" s="466">
        <v>0</v>
      </c>
      <c r="K19" s="1692">
        <f t="shared" si="0"/>
        <v>0</v>
      </c>
      <c r="L19" s="466"/>
    </row>
    <row r="20" spans="1:12" x14ac:dyDescent="0.2">
      <c r="A20" s="1526" t="s">
        <v>762</v>
      </c>
      <c r="B20" s="603" t="s">
        <v>749</v>
      </c>
      <c r="C20" s="477"/>
      <c r="D20" s="477"/>
      <c r="E20" s="477"/>
      <c r="F20" s="477"/>
      <c r="G20" s="477"/>
      <c r="H20" s="466">
        <v>0</v>
      </c>
      <c r="I20" s="617"/>
      <c r="J20" s="475"/>
      <c r="K20" s="1692">
        <f t="shared" si="0"/>
        <v>0</v>
      </c>
      <c r="L20" s="471"/>
    </row>
    <row r="21" spans="1:12" x14ac:dyDescent="0.2">
      <c r="A21" s="1526" t="s">
        <v>763</v>
      </c>
      <c r="B21" s="603" t="s">
        <v>750</v>
      </c>
      <c r="C21" s="477"/>
      <c r="D21" s="477"/>
      <c r="E21" s="477"/>
      <c r="F21" s="477"/>
      <c r="G21" s="477"/>
      <c r="H21" s="466">
        <v>0</v>
      </c>
      <c r="I21" s="617"/>
      <c r="J21" s="477"/>
      <c r="K21" s="1692">
        <f t="shared" si="0"/>
        <v>0</v>
      </c>
      <c r="L21" s="471"/>
    </row>
    <row r="22" spans="1:12" x14ac:dyDescent="0.2">
      <c r="A22" s="1526" t="s">
        <v>764</v>
      </c>
      <c r="B22" s="603" t="s">
        <v>751</v>
      </c>
      <c r="C22" s="477"/>
      <c r="D22" s="477"/>
      <c r="E22" s="477"/>
      <c r="F22" s="477"/>
      <c r="G22" s="477"/>
      <c r="H22" s="466">
        <v>0</v>
      </c>
      <c r="I22" s="617"/>
      <c r="J22" s="477"/>
      <c r="K22" s="1692">
        <f t="shared" si="0"/>
        <v>0</v>
      </c>
      <c r="L22" s="471"/>
    </row>
    <row r="23" spans="1:12" x14ac:dyDescent="0.2">
      <c r="A23" s="1526" t="s">
        <v>765</v>
      </c>
      <c r="B23" s="603" t="s">
        <v>752</v>
      </c>
      <c r="C23" s="477"/>
      <c r="D23" s="477"/>
      <c r="E23" s="477"/>
      <c r="F23" s="477"/>
      <c r="G23" s="477"/>
      <c r="H23" s="466">
        <v>0</v>
      </c>
      <c r="I23" s="617"/>
      <c r="J23" s="477"/>
      <c r="K23" s="1692">
        <f t="shared" si="0"/>
        <v>0</v>
      </c>
      <c r="L23" s="471"/>
    </row>
    <row r="24" spans="1:12" ht="12.75" customHeight="1" x14ac:dyDescent="0.2">
      <c r="A24" s="1526" t="s">
        <v>766</v>
      </c>
      <c r="B24" s="603" t="s">
        <v>753</v>
      </c>
      <c r="C24" s="477"/>
      <c r="D24" s="477"/>
      <c r="E24" s="477"/>
      <c r="F24" s="477"/>
      <c r="G24" s="477"/>
      <c r="H24" s="466">
        <v>0</v>
      </c>
      <c r="I24" s="617"/>
      <c r="J24" s="477"/>
      <c r="K24" s="1692">
        <f t="shared" si="0"/>
        <v>0</v>
      </c>
      <c r="L24" s="471"/>
    </row>
    <row r="25" spans="1:12" ht="12.75" customHeight="1" x14ac:dyDescent="0.2">
      <c r="A25" s="1526" t="s">
        <v>835</v>
      </c>
      <c r="B25" s="603" t="s">
        <v>754</v>
      </c>
      <c r="C25" s="477"/>
      <c r="D25" s="477"/>
      <c r="E25" s="477"/>
      <c r="F25" s="477"/>
      <c r="G25" s="477"/>
      <c r="H25" s="466">
        <v>0</v>
      </c>
      <c r="I25" s="617"/>
      <c r="J25" s="477"/>
      <c r="K25" s="1692">
        <f t="shared" si="0"/>
        <v>0</v>
      </c>
      <c r="L25" s="471"/>
    </row>
    <row r="26" spans="1:12" x14ac:dyDescent="0.2">
      <c r="A26" s="1526" t="s">
        <v>643</v>
      </c>
      <c r="B26" s="603" t="s">
        <v>755</v>
      </c>
      <c r="C26" s="477"/>
      <c r="D26" s="477"/>
      <c r="E26" s="477"/>
      <c r="F26" s="477"/>
      <c r="G26" s="477"/>
      <c r="H26" s="466">
        <v>0</v>
      </c>
      <c r="I26" s="617"/>
      <c r="J26" s="477"/>
      <c r="K26" s="1692">
        <f t="shared" si="0"/>
        <v>0</v>
      </c>
      <c r="L26" s="471"/>
    </row>
    <row r="27" spans="1:12" x14ac:dyDescent="0.2">
      <c r="A27" s="1526" t="s">
        <v>644</v>
      </c>
      <c r="B27" s="603" t="s">
        <v>756</v>
      </c>
      <c r="C27" s="477"/>
      <c r="D27" s="477"/>
      <c r="E27" s="477"/>
      <c r="F27" s="477"/>
      <c r="G27" s="477"/>
      <c r="H27" s="466">
        <v>0</v>
      </c>
      <c r="I27" s="617"/>
      <c r="J27" s="477"/>
      <c r="K27" s="1692">
        <f t="shared" si="0"/>
        <v>0</v>
      </c>
      <c r="L27" s="471"/>
    </row>
    <row r="28" spans="1:12" x14ac:dyDescent="0.2">
      <c r="A28" s="1526" t="s">
        <v>152</v>
      </c>
      <c r="B28" s="603" t="s">
        <v>757</v>
      </c>
      <c r="C28" s="477"/>
      <c r="D28" s="477"/>
      <c r="E28" s="477"/>
      <c r="F28" s="477"/>
      <c r="G28" s="477"/>
      <c r="H28" s="466">
        <v>0</v>
      </c>
      <c r="I28" s="617"/>
      <c r="J28" s="477"/>
      <c r="K28" s="1692">
        <f t="shared" si="0"/>
        <v>0</v>
      </c>
      <c r="L28" s="471"/>
    </row>
    <row r="29" spans="1:12" x14ac:dyDescent="0.2">
      <c r="A29" s="1526" t="s">
        <v>153</v>
      </c>
      <c r="B29" s="603" t="s">
        <v>758</v>
      </c>
      <c r="C29" s="477"/>
      <c r="D29" s="477"/>
      <c r="E29" s="477"/>
      <c r="F29" s="477"/>
      <c r="G29" s="477"/>
      <c r="H29" s="466" t="s">
        <v>1231</v>
      </c>
      <c r="I29" s="617"/>
      <c r="J29" s="477"/>
      <c r="K29" s="1692">
        <f t="shared" si="0"/>
        <v>0</v>
      </c>
      <c r="L29" s="471"/>
    </row>
    <row r="30" spans="1:12" x14ac:dyDescent="0.2">
      <c r="A30" s="1526" t="s">
        <v>154</v>
      </c>
      <c r="B30" s="603" t="s">
        <v>759</v>
      </c>
      <c r="C30" s="477"/>
      <c r="D30" s="477"/>
      <c r="E30" s="477"/>
      <c r="F30" s="477"/>
      <c r="G30" s="477"/>
      <c r="H30" s="466">
        <v>0</v>
      </c>
      <c r="I30" s="617"/>
      <c r="J30" s="477"/>
      <c r="K30" s="1692">
        <f t="shared" si="0"/>
        <v>0</v>
      </c>
      <c r="L30" s="471"/>
    </row>
    <row r="31" spans="1:12" x14ac:dyDescent="0.2">
      <c r="A31" s="1526" t="s">
        <v>155</v>
      </c>
      <c r="B31" s="603" t="s">
        <v>760</v>
      </c>
      <c r="C31" s="477"/>
      <c r="D31" s="477"/>
      <c r="E31" s="477"/>
      <c r="F31" s="477"/>
      <c r="G31" s="477"/>
      <c r="H31" s="466">
        <v>0</v>
      </c>
      <c r="I31" s="617"/>
      <c r="J31" s="477"/>
      <c r="K31" s="1692">
        <f t="shared" si="0"/>
        <v>0</v>
      </c>
      <c r="L31" s="471"/>
    </row>
    <row r="32" spans="1:12" x14ac:dyDescent="0.2">
      <c r="A32" s="1527" t="s">
        <v>1191</v>
      </c>
      <c r="B32" s="615" t="s">
        <v>761</v>
      </c>
      <c r="C32" s="477"/>
      <c r="D32" s="477"/>
      <c r="E32" s="477"/>
      <c r="F32" s="477"/>
      <c r="G32" s="477"/>
      <c r="H32" s="466">
        <v>0</v>
      </c>
      <c r="I32" s="617"/>
      <c r="J32" s="480"/>
      <c r="K32" s="1692">
        <f t="shared" si="0"/>
        <v>0</v>
      </c>
      <c r="L32" s="471"/>
    </row>
    <row r="33" spans="1:14" ht="12.75" customHeight="1" thickBot="1" x14ac:dyDescent="0.25">
      <c r="A33" s="1689" t="s">
        <v>1767</v>
      </c>
      <c r="B33" s="1690" t="s">
        <v>591</v>
      </c>
      <c r="C33" s="1691">
        <f>SUM(C5:C32)</f>
        <v>0</v>
      </c>
      <c r="D33" s="1691">
        <f t="shared" ref="D33:L33" si="1">SUM(D5:D32)</f>
        <v>0</v>
      </c>
      <c r="E33" s="1691">
        <f t="shared" si="1"/>
        <v>130556</v>
      </c>
      <c r="F33" s="1691">
        <f t="shared" si="1"/>
        <v>231775</v>
      </c>
      <c r="G33" s="1691">
        <f t="shared" si="1"/>
        <v>1270</v>
      </c>
      <c r="H33" s="1691">
        <f t="shared" si="1"/>
        <v>0</v>
      </c>
      <c r="I33" s="1691">
        <f t="shared" si="1"/>
        <v>0</v>
      </c>
      <c r="J33" s="1691">
        <f t="shared" si="1"/>
        <v>0</v>
      </c>
      <c r="K33" s="1691">
        <f t="shared" si="1"/>
        <v>363601</v>
      </c>
      <c r="L33" s="1691">
        <f t="shared" si="1"/>
        <v>389950</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0</v>
      </c>
      <c r="D36" s="481">
        <v>0</v>
      </c>
      <c r="E36" s="481">
        <v>0</v>
      </c>
      <c r="F36" s="481">
        <v>0</v>
      </c>
      <c r="G36" s="481">
        <v>0</v>
      </c>
      <c r="H36" s="481">
        <v>0</v>
      </c>
      <c r="I36" s="481">
        <v>0</v>
      </c>
      <c r="J36" s="481">
        <v>0</v>
      </c>
      <c r="K36" s="1692">
        <f t="shared" ref="K36:K41" si="2">SUM(C36:J36)</f>
        <v>0</v>
      </c>
      <c r="L36" s="466"/>
    </row>
    <row r="37" spans="1:14" x14ac:dyDescent="0.2">
      <c r="A37" s="1525" t="s">
        <v>1151</v>
      </c>
      <c r="B37" s="615">
        <v>2120</v>
      </c>
      <c r="C37" s="481">
        <v>0</v>
      </c>
      <c r="D37" s="481">
        <v>0</v>
      </c>
      <c r="E37" s="481">
        <v>0</v>
      </c>
      <c r="F37" s="481">
        <v>0</v>
      </c>
      <c r="G37" s="481">
        <v>0</v>
      </c>
      <c r="H37" s="481">
        <v>0</v>
      </c>
      <c r="I37" s="481">
        <v>0</v>
      </c>
      <c r="J37" s="481">
        <v>0</v>
      </c>
      <c r="K37" s="1692">
        <f t="shared" si="2"/>
        <v>0</v>
      </c>
      <c r="L37" s="466"/>
    </row>
    <row r="38" spans="1:14" x14ac:dyDescent="0.2">
      <c r="A38" s="1525" t="s">
        <v>207</v>
      </c>
      <c r="B38" s="615">
        <v>2130</v>
      </c>
      <c r="C38" s="481">
        <v>0</v>
      </c>
      <c r="D38" s="481">
        <v>0</v>
      </c>
      <c r="E38" s="481">
        <v>0</v>
      </c>
      <c r="F38" s="481">
        <v>0</v>
      </c>
      <c r="G38" s="481">
        <v>0</v>
      </c>
      <c r="H38" s="481">
        <v>0</v>
      </c>
      <c r="I38" s="481">
        <v>0</v>
      </c>
      <c r="J38" s="481">
        <v>0</v>
      </c>
      <c r="K38" s="1692">
        <f t="shared" si="2"/>
        <v>0</v>
      </c>
      <c r="L38" s="466"/>
    </row>
    <row r="39" spans="1:14" x14ac:dyDescent="0.2">
      <c r="A39" s="1525" t="s">
        <v>208</v>
      </c>
      <c r="B39" s="615">
        <v>2140</v>
      </c>
      <c r="C39" s="481">
        <v>0</v>
      </c>
      <c r="D39" s="481">
        <v>0</v>
      </c>
      <c r="E39" s="481">
        <v>0</v>
      </c>
      <c r="F39" s="481">
        <v>0</v>
      </c>
      <c r="G39" s="481">
        <v>0</v>
      </c>
      <c r="H39" s="481">
        <v>0</v>
      </c>
      <c r="I39" s="481">
        <v>0</v>
      </c>
      <c r="J39" s="481">
        <v>0</v>
      </c>
      <c r="K39" s="1692">
        <f t="shared" si="2"/>
        <v>0</v>
      </c>
      <c r="L39" s="466"/>
    </row>
    <row r="40" spans="1:14" x14ac:dyDescent="0.2">
      <c r="A40" s="1525" t="s">
        <v>209</v>
      </c>
      <c r="B40" s="615">
        <v>2150</v>
      </c>
      <c r="C40" s="481">
        <v>0</v>
      </c>
      <c r="D40" s="481">
        <v>0</v>
      </c>
      <c r="E40" s="481">
        <v>0</v>
      </c>
      <c r="F40" s="481">
        <v>0</v>
      </c>
      <c r="G40" s="481">
        <v>0</v>
      </c>
      <c r="H40" s="481">
        <v>0</v>
      </c>
      <c r="I40" s="481">
        <v>0</v>
      </c>
      <c r="J40" s="481">
        <v>0</v>
      </c>
      <c r="K40" s="1692">
        <f t="shared" si="2"/>
        <v>0</v>
      </c>
      <c r="L40" s="466"/>
    </row>
    <row r="41" spans="1:14" x14ac:dyDescent="0.2">
      <c r="A41" s="1525" t="s">
        <v>1768</v>
      </c>
      <c r="B41" s="615">
        <v>2190</v>
      </c>
      <c r="C41" s="481">
        <v>0</v>
      </c>
      <c r="D41" s="481">
        <v>0</v>
      </c>
      <c r="E41" s="481">
        <v>0</v>
      </c>
      <c r="F41" s="481">
        <v>0</v>
      </c>
      <c r="G41" s="481">
        <v>0</v>
      </c>
      <c r="H41" s="481">
        <v>0</v>
      </c>
      <c r="I41" s="481">
        <v>0</v>
      </c>
      <c r="J41" s="481">
        <v>0</v>
      </c>
      <c r="K41" s="1692">
        <f t="shared" si="2"/>
        <v>0</v>
      </c>
      <c r="L41" s="466"/>
    </row>
    <row r="42" spans="1:14" ht="12.75" customHeight="1" thickBot="1" x14ac:dyDescent="0.25">
      <c r="A42" s="1689" t="s">
        <v>581</v>
      </c>
      <c r="B42" s="1690" t="s">
        <v>740</v>
      </c>
      <c r="C42" s="1691">
        <f>SUM(C36:C41)</f>
        <v>0</v>
      </c>
      <c r="D42" s="1691">
        <f t="shared" ref="D42:L42" si="3">SUM(D36:D41)</f>
        <v>0</v>
      </c>
      <c r="E42" s="1691">
        <f t="shared" si="3"/>
        <v>0</v>
      </c>
      <c r="F42" s="1691">
        <f t="shared" si="3"/>
        <v>0</v>
      </c>
      <c r="G42" s="1691">
        <f t="shared" si="3"/>
        <v>0</v>
      </c>
      <c r="H42" s="1691">
        <f t="shared" si="3"/>
        <v>0</v>
      </c>
      <c r="I42" s="1691">
        <f t="shared" si="3"/>
        <v>0</v>
      </c>
      <c r="J42" s="1691">
        <f t="shared" si="3"/>
        <v>0</v>
      </c>
      <c r="K42" s="1691">
        <f t="shared" si="3"/>
        <v>0</v>
      </c>
      <c r="L42" s="1691">
        <f t="shared" si="3"/>
        <v>0</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0</v>
      </c>
      <c r="D44" s="481">
        <v>0</v>
      </c>
      <c r="E44" s="481">
        <v>0</v>
      </c>
      <c r="F44" s="481">
        <v>0</v>
      </c>
      <c r="G44" s="481">
        <v>0</v>
      </c>
      <c r="H44" s="481">
        <v>0</v>
      </c>
      <c r="I44" s="481">
        <v>0</v>
      </c>
      <c r="J44" s="481">
        <v>0</v>
      </c>
      <c r="K44" s="1693">
        <f>SUM(C44:J44)</f>
        <v>0</v>
      </c>
      <c r="L44" s="481"/>
    </row>
    <row r="45" spans="1:14" x14ac:dyDescent="0.2">
      <c r="A45" s="1525" t="s">
        <v>869</v>
      </c>
      <c r="B45" s="615">
        <v>2220</v>
      </c>
      <c r="C45" s="481">
        <v>0</v>
      </c>
      <c r="D45" s="481">
        <v>0</v>
      </c>
      <c r="E45" s="481">
        <v>0</v>
      </c>
      <c r="F45" s="481">
        <v>0</v>
      </c>
      <c r="G45" s="481">
        <v>0</v>
      </c>
      <c r="H45" s="481">
        <v>0</v>
      </c>
      <c r="I45" s="481">
        <v>0</v>
      </c>
      <c r="J45" s="481">
        <v>0</v>
      </c>
      <c r="K45" s="1693">
        <f>SUM(C45:J45)</f>
        <v>0</v>
      </c>
      <c r="L45" s="466"/>
    </row>
    <row r="46" spans="1:14" x14ac:dyDescent="0.2">
      <c r="A46" s="1525" t="s">
        <v>870</v>
      </c>
      <c r="B46" s="615">
        <v>2230</v>
      </c>
      <c r="C46" s="481">
        <v>0</v>
      </c>
      <c r="D46" s="481">
        <v>0</v>
      </c>
      <c r="E46" s="481">
        <v>0</v>
      </c>
      <c r="F46" s="481">
        <v>0</v>
      </c>
      <c r="G46" s="481">
        <v>0</v>
      </c>
      <c r="H46" s="481">
        <v>0</v>
      </c>
      <c r="I46" s="481">
        <v>0</v>
      </c>
      <c r="J46" s="481">
        <v>0</v>
      </c>
      <c r="K46" s="1693">
        <f>SUM(C46:J46)</f>
        <v>0</v>
      </c>
      <c r="L46" s="466"/>
    </row>
    <row r="47" spans="1:14" ht="12.75" customHeight="1" thickBot="1" x14ac:dyDescent="0.25">
      <c r="A47" s="1689" t="s">
        <v>582</v>
      </c>
      <c r="B47" s="1690" t="s">
        <v>32</v>
      </c>
      <c r="C47" s="1691">
        <f>SUM(C44:C46)</f>
        <v>0</v>
      </c>
      <c r="D47" s="1691">
        <f t="shared" ref="D47:K47" si="4">SUM(D44:D46)</f>
        <v>0</v>
      </c>
      <c r="E47" s="1691">
        <f t="shared" si="4"/>
        <v>0</v>
      </c>
      <c r="F47" s="1691">
        <f t="shared" si="4"/>
        <v>0</v>
      </c>
      <c r="G47" s="1691">
        <f t="shared" si="4"/>
        <v>0</v>
      </c>
      <c r="H47" s="1691">
        <f t="shared" si="4"/>
        <v>0</v>
      </c>
      <c r="I47" s="1691">
        <f t="shared" si="4"/>
        <v>0</v>
      </c>
      <c r="J47" s="1691">
        <f t="shared" si="4"/>
        <v>0</v>
      </c>
      <c r="K47" s="1691">
        <f t="shared" si="4"/>
        <v>0</v>
      </c>
      <c r="L47" s="1691">
        <f>SUM(L44:L46)</f>
        <v>0</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0</v>
      </c>
      <c r="D49" s="481">
        <v>0</v>
      </c>
      <c r="E49" s="481">
        <v>0</v>
      </c>
      <c r="F49" s="481">
        <v>0</v>
      </c>
      <c r="G49" s="481">
        <v>0</v>
      </c>
      <c r="H49" s="481">
        <v>0</v>
      </c>
      <c r="I49" s="481">
        <v>0</v>
      </c>
      <c r="J49" s="481">
        <v>0</v>
      </c>
      <c r="K49" s="1693">
        <f>SUM(C49:J49)</f>
        <v>0</v>
      </c>
      <c r="L49" s="481"/>
    </row>
    <row r="50" spans="1:14" x14ac:dyDescent="0.2">
      <c r="A50" s="1525" t="s">
        <v>872</v>
      </c>
      <c r="B50" s="615">
        <v>2320</v>
      </c>
      <c r="C50" s="481">
        <v>0</v>
      </c>
      <c r="D50" s="481">
        <v>0</v>
      </c>
      <c r="E50" s="481">
        <v>0</v>
      </c>
      <c r="F50" s="481">
        <v>0</v>
      </c>
      <c r="G50" s="481">
        <v>0</v>
      </c>
      <c r="H50" s="481">
        <v>0</v>
      </c>
      <c r="I50" s="481">
        <v>0</v>
      </c>
      <c r="J50" s="481">
        <v>0</v>
      </c>
      <c r="K50" s="1693">
        <f>SUM(C50:J50)</f>
        <v>0</v>
      </c>
      <c r="L50" s="466"/>
    </row>
    <row r="51" spans="1:14" x14ac:dyDescent="0.2">
      <c r="A51" s="1525" t="s">
        <v>44</v>
      </c>
      <c r="B51" s="615">
        <v>2330</v>
      </c>
      <c r="C51" s="481">
        <v>0</v>
      </c>
      <c r="D51" s="481">
        <v>0</v>
      </c>
      <c r="E51" s="481">
        <v>0</v>
      </c>
      <c r="F51" s="481">
        <v>0</v>
      </c>
      <c r="G51" s="481">
        <v>0</v>
      </c>
      <c r="H51" s="481">
        <v>0</v>
      </c>
      <c r="I51" s="481">
        <v>0</v>
      </c>
      <c r="J51" s="481">
        <v>0</v>
      </c>
      <c r="K51" s="1693">
        <f>SUM(C51:J51)</f>
        <v>0</v>
      </c>
      <c r="L51" s="466"/>
    </row>
    <row r="52" spans="1:14" ht="22.5" x14ac:dyDescent="0.2">
      <c r="A52" s="1526" t="s">
        <v>316</v>
      </c>
      <c r="B52" s="628" t="s">
        <v>384</v>
      </c>
      <c r="C52" s="481">
        <v>0</v>
      </c>
      <c r="D52" s="481">
        <v>0</v>
      </c>
      <c r="E52" s="481">
        <v>0</v>
      </c>
      <c r="F52" s="481">
        <v>0</v>
      </c>
      <c r="G52" s="481">
        <v>0</v>
      </c>
      <c r="H52" s="481">
        <v>0</v>
      </c>
      <c r="I52" s="481">
        <v>0</v>
      </c>
      <c r="J52" s="481">
        <v>0</v>
      </c>
      <c r="K52" s="1693">
        <f>SUM(C52:J52)</f>
        <v>0</v>
      </c>
      <c r="L52" s="474"/>
    </row>
    <row r="53" spans="1:14" ht="12.75" customHeight="1" thickBot="1" x14ac:dyDescent="0.25">
      <c r="A53" s="1689" t="s">
        <v>741</v>
      </c>
      <c r="B53" s="1690" t="s">
        <v>33</v>
      </c>
      <c r="C53" s="1691">
        <f>SUM(C49:C52)</f>
        <v>0</v>
      </c>
      <c r="D53" s="1691">
        <f t="shared" ref="D53:L53" si="5">SUM(D49:D52)</f>
        <v>0</v>
      </c>
      <c r="E53" s="1691">
        <f t="shared" si="5"/>
        <v>0</v>
      </c>
      <c r="F53" s="1691">
        <f t="shared" si="5"/>
        <v>0</v>
      </c>
      <c r="G53" s="1691">
        <f t="shared" si="5"/>
        <v>0</v>
      </c>
      <c r="H53" s="1691">
        <f t="shared" si="5"/>
        <v>0</v>
      </c>
      <c r="I53" s="1691">
        <f t="shared" si="5"/>
        <v>0</v>
      </c>
      <c r="J53" s="1691">
        <f t="shared" si="5"/>
        <v>0</v>
      </c>
      <c r="K53" s="1691">
        <f t="shared" si="5"/>
        <v>0</v>
      </c>
      <c r="L53" s="1691">
        <f t="shared" si="5"/>
        <v>0</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0</v>
      </c>
      <c r="D55" s="481">
        <v>0</v>
      </c>
      <c r="E55" s="481">
        <v>8334</v>
      </c>
      <c r="F55" s="481">
        <v>4400</v>
      </c>
      <c r="G55" s="481">
        <v>0</v>
      </c>
      <c r="H55" s="481">
        <v>0</v>
      </c>
      <c r="I55" s="481">
        <v>0</v>
      </c>
      <c r="J55" s="481">
        <v>0</v>
      </c>
      <c r="K55" s="1693">
        <f>SUM(C55:J55)</f>
        <v>12734</v>
      </c>
      <c r="L55" s="481">
        <v>14900</v>
      </c>
    </row>
    <row r="56" spans="1:14" ht="12.75" customHeight="1" x14ac:dyDescent="0.2">
      <c r="A56" s="1529" t="s">
        <v>394</v>
      </c>
      <c r="B56" s="629">
        <v>2490</v>
      </c>
      <c r="C56" s="481">
        <v>0</v>
      </c>
      <c r="D56" s="481">
        <v>0</v>
      </c>
      <c r="E56" s="481">
        <v>0</v>
      </c>
      <c r="F56" s="481">
        <v>0</v>
      </c>
      <c r="G56" s="481">
        <v>0</v>
      </c>
      <c r="H56" s="481">
        <v>0</v>
      </c>
      <c r="I56" s="481">
        <v>0</v>
      </c>
      <c r="J56" s="481">
        <v>0</v>
      </c>
      <c r="K56" s="1693">
        <f>SUM(C56:J56)</f>
        <v>0</v>
      </c>
      <c r="L56" s="466"/>
    </row>
    <row r="57" spans="1:14" s="343" customFormat="1" ht="12.75" customHeight="1" thickBot="1" x14ac:dyDescent="0.25">
      <c r="A57" s="1689" t="s">
        <v>281</v>
      </c>
      <c r="B57" s="1694" t="s">
        <v>34</v>
      </c>
      <c r="C57" s="1695">
        <f>SUM(C55:C56)</f>
        <v>0</v>
      </c>
      <c r="D57" s="1695">
        <f t="shared" ref="D57:K57" si="6">SUM(D55:D56)</f>
        <v>0</v>
      </c>
      <c r="E57" s="1695">
        <f t="shared" si="6"/>
        <v>8334</v>
      </c>
      <c r="F57" s="1695">
        <f t="shared" si="6"/>
        <v>4400</v>
      </c>
      <c r="G57" s="1695">
        <f t="shared" si="6"/>
        <v>0</v>
      </c>
      <c r="H57" s="1695">
        <f t="shared" si="6"/>
        <v>0</v>
      </c>
      <c r="I57" s="1695">
        <f t="shared" si="6"/>
        <v>0</v>
      </c>
      <c r="J57" s="1695">
        <f t="shared" si="6"/>
        <v>0</v>
      </c>
      <c r="K57" s="1695">
        <f t="shared" si="6"/>
        <v>12734</v>
      </c>
      <c r="L57" s="1691">
        <f>SUM(L55:L56)</f>
        <v>14900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v>0</v>
      </c>
      <c r="D59" s="481">
        <v>0</v>
      </c>
      <c r="E59" s="481">
        <v>0</v>
      </c>
      <c r="F59" s="481">
        <v>0</v>
      </c>
      <c r="G59" s="481">
        <v>0</v>
      </c>
      <c r="H59" s="481">
        <v>0</v>
      </c>
      <c r="I59" s="481">
        <v>0</v>
      </c>
      <c r="J59" s="481">
        <v>0</v>
      </c>
      <c r="K59" s="1693">
        <f t="shared" ref="K59:K64" si="7">SUM(C59:J59)</f>
        <v>0</v>
      </c>
      <c r="L59" s="481"/>
      <c r="M59" s="610"/>
      <c r="N59" s="610"/>
    </row>
    <row r="60" spans="1:14" s="343" customFormat="1" x14ac:dyDescent="0.2">
      <c r="A60" s="1525" t="s">
        <v>483</v>
      </c>
      <c r="B60" s="615">
        <v>2520</v>
      </c>
      <c r="C60" s="481">
        <v>0</v>
      </c>
      <c r="D60" s="481">
        <v>0</v>
      </c>
      <c r="E60" s="481">
        <v>0</v>
      </c>
      <c r="F60" s="481">
        <v>0</v>
      </c>
      <c r="G60" s="481">
        <v>0</v>
      </c>
      <c r="H60" s="481">
        <v>0</v>
      </c>
      <c r="I60" s="481">
        <v>0</v>
      </c>
      <c r="J60" s="481">
        <v>0</v>
      </c>
      <c r="K60" s="1693">
        <f t="shared" si="7"/>
        <v>0</v>
      </c>
      <c r="L60" s="466"/>
      <c r="M60" s="610"/>
      <c r="N60" s="610"/>
    </row>
    <row r="61" spans="1:14" s="343" customFormat="1" x14ac:dyDescent="0.2">
      <c r="A61" s="1525" t="s">
        <v>206</v>
      </c>
      <c r="B61" s="615">
        <v>2540</v>
      </c>
      <c r="C61" s="481">
        <v>0</v>
      </c>
      <c r="D61" s="481">
        <v>0</v>
      </c>
      <c r="E61" s="481">
        <v>0</v>
      </c>
      <c r="F61" s="481">
        <v>0</v>
      </c>
      <c r="G61" s="481">
        <v>0</v>
      </c>
      <c r="H61" s="481">
        <v>0</v>
      </c>
      <c r="I61" s="481">
        <v>0</v>
      </c>
      <c r="J61" s="481">
        <v>0</v>
      </c>
      <c r="K61" s="1693">
        <f t="shared" si="7"/>
        <v>0</v>
      </c>
      <c r="L61" s="466"/>
      <c r="M61" s="610"/>
      <c r="N61" s="610"/>
    </row>
    <row r="62" spans="1:14" s="343" customFormat="1" x14ac:dyDescent="0.2">
      <c r="A62" s="1525" t="s">
        <v>1010</v>
      </c>
      <c r="B62" s="615">
        <v>2550</v>
      </c>
      <c r="C62" s="481">
        <v>0</v>
      </c>
      <c r="D62" s="481">
        <v>0</v>
      </c>
      <c r="E62" s="481">
        <v>0</v>
      </c>
      <c r="F62" s="481">
        <v>0</v>
      </c>
      <c r="G62" s="481">
        <v>0</v>
      </c>
      <c r="H62" s="481">
        <v>0</v>
      </c>
      <c r="I62" s="481">
        <v>0</v>
      </c>
      <c r="J62" s="481">
        <v>0</v>
      </c>
      <c r="K62" s="1693">
        <f t="shared" si="7"/>
        <v>0</v>
      </c>
      <c r="L62" s="466"/>
      <c r="M62" s="610"/>
      <c r="N62" s="610"/>
    </row>
    <row r="63" spans="1:14" s="610" customFormat="1" x14ac:dyDescent="0.2">
      <c r="A63" s="1525" t="s">
        <v>102</v>
      </c>
      <c r="B63" s="615">
        <v>2560</v>
      </c>
      <c r="C63" s="481">
        <v>0</v>
      </c>
      <c r="D63" s="481">
        <v>0</v>
      </c>
      <c r="E63" s="481">
        <v>0</v>
      </c>
      <c r="F63" s="481">
        <v>0</v>
      </c>
      <c r="G63" s="481">
        <v>0</v>
      </c>
      <c r="H63" s="481">
        <v>0</v>
      </c>
      <c r="I63" s="481">
        <v>0</v>
      </c>
      <c r="J63" s="481">
        <v>0</v>
      </c>
      <c r="K63" s="1693">
        <f t="shared" si="7"/>
        <v>0</v>
      </c>
      <c r="L63" s="466"/>
    </row>
    <row r="64" spans="1:14" s="610" customFormat="1" x14ac:dyDescent="0.2">
      <c r="A64" s="1530" t="s">
        <v>103</v>
      </c>
      <c r="B64" s="631">
        <v>2570</v>
      </c>
      <c r="C64" s="481">
        <v>0</v>
      </c>
      <c r="D64" s="481">
        <v>0</v>
      </c>
      <c r="E64" s="481">
        <v>0</v>
      </c>
      <c r="F64" s="481">
        <v>0</v>
      </c>
      <c r="G64" s="481">
        <v>0</v>
      </c>
      <c r="H64" s="481">
        <v>0</v>
      </c>
      <c r="I64" s="481">
        <v>0</v>
      </c>
      <c r="J64" s="481">
        <v>0</v>
      </c>
      <c r="K64" s="1693">
        <f t="shared" si="7"/>
        <v>0</v>
      </c>
      <c r="L64" s="481"/>
    </row>
    <row r="65" spans="1:14" s="343" customFormat="1" ht="12.75" customHeight="1" thickBot="1" x14ac:dyDescent="0.25">
      <c r="A65" s="1689" t="s">
        <v>743</v>
      </c>
      <c r="B65" s="1690" t="s">
        <v>35</v>
      </c>
      <c r="C65" s="1691">
        <f>SUM(C59:C64)</f>
        <v>0</v>
      </c>
      <c r="D65" s="1691">
        <f t="shared" ref="D65:L65" si="8">SUM(D59:D64)</f>
        <v>0</v>
      </c>
      <c r="E65" s="1691">
        <f t="shared" si="8"/>
        <v>0</v>
      </c>
      <c r="F65" s="1691">
        <f t="shared" si="8"/>
        <v>0</v>
      </c>
      <c r="G65" s="1691">
        <f t="shared" si="8"/>
        <v>0</v>
      </c>
      <c r="H65" s="1691">
        <f t="shared" si="8"/>
        <v>0</v>
      </c>
      <c r="I65" s="1691">
        <f t="shared" si="8"/>
        <v>0</v>
      </c>
      <c r="J65" s="1691">
        <f t="shared" si="8"/>
        <v>0</v>
      </c>
      <c r="K65" s="1691">
        <f t="shared" si="8"/>
        <v>0</v>
      </c>
      <c r="L65" s="1691">
        <f t="shared" si="8"/>
        <v>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81">
        <v>0</v>
      </c>
      <c r="D67" s="481">
        <v>0</v>
      </c>
      <c r="E67" s="481">
        <v>0</v>
      </c>
      <c r="F67" s="481">
        <v>0</v>
      </c>
      <c r="G67" s="481">
        <v>0</v>
      </c>
      <c r="H67" s="481">
        <v>0</v>
      </c>
      <c r="I67" s="481">
        <v>0</v>
      </c>
      <c r="J67" s="481">
        <v>0</v>
      </c>
      <c r="K67" s="1693">
        <f>SUM(C67:J67)</f>
        <v>0</v>
      </c>
      <c r="L67" s="481"/>
      <c r="M67" s="610"/>
      <c r="N67" s="610"/>
    </row>
    <row r="68" spans="1:14" s="343" customFormat="1" x14ac:dyDescent="0.2">
      <c r="A68" s="1525" t="s">
        <v>628</v>
      </c>
      <c r="B68" s="615">
        <v>2620</v>
      </c>
      <c r="C68" s="481">
        <v>0</v>
      </c>
      <c r="D68" s="481">
        <v>0</v>
      </c>
      <c r="E68" s="481">
        <v>0</v>
      </c>
      <c r="F68" s="481">
        <v>0</v>
      </c>
      <c r="G68" s="481">
        <v>0</v>
      </c>
      <c r="H68" s="481">
        <v>0</v>
      </c>
      <c r="I68" s="481">
        <v>0</v>
      </c>
      <c r="J68" s="481">
        <v>0</v>
      </c>
      <c r="K68" s="1693">
        <f>SUM(C68:J68)</f>
        <v>0</v>
      </c>
      <c r="L68" s="466">
        <v>100</v>
      </c>
      <c r="M68" s="610"/>
      <c r="N68" s="610"/>
    </row>
    <row r="69" spans="1:14" s="343" customFormat="1" x14ac:dyDescent="0.2">
      <c r="A69" s="1525" t="s">
        <v>1121</v>
      </c>
      <c r="B69" s="615">
        <v>2630</v>
      </c>
      <c r="C69" s="481">
        <v>0</v>
      </c>
      <c r="D69" s="481">
        <v>0</v>
      </c>
      <c r="E69" s="481">
        <v>0</v>
      </c>
      <c r="F69" s="481">
        <v>0</v>
      </c>
      <c r="G69" s="481">
        <v>0</v>
      </c>
      <c r="H69" s="481">
        <v>0</v>
      </c>
      <c r="I69" s="481">
        <v>0</v>
      </c>
      <c r="J69" s="481">
        <v>0</v>
      </c>
      <c r="K69" s="1693">
        <f>SUM(C69:J69)</f>
        <v>0</v>
      </c>
      <c r="L69" s="466"/>
      <c r="M69" s="610"/>
      <c r="N69" s="610"/>
    </row>
    <row r="70" spans="1:14" s="343" customFormat="1" x14ac:dyDescent="0.2">
      <c r="A70" s="1525" t="s">
        <v>423</v>
      </c>
      <c r="B70" s="615">
        <v>2640</v>
      </c>
      <c r="C70" s="481">
        <v>0</v>
      </c>
      <c r="D70" s="481">
        <v>0</v>
      </c>
      <c r="E70" s="481">
        <v>0</v>
      </c>
      <c r="F70" s="481">
        <v>0</v>
      </c>
      <c r="G70" s="481">
        <v>0</v>
      </c>
      <c r="H70" s="481">
        <v>0</v>
      </c>
      <c r="I70" s="481">
        <v>0</v>
      </c>
      <c r="J70" s="481">
        <v>0</v>
      </c>
      <c r="K70" s="1693">
        <f>SUM(C70:J70)</f>
        <v>0</v>
      </c>
      <c r="L70" s="466"/>
      <c r="M70" s="610"/>
      <c r="N70" s="610"/>
    </row>
    <row r="71" spans="1:14" s="343" customFormat="1" x14ac:dyDescent="0.2">
      <c r="A71" s="1525" t="s">
        <v>424</v>
      </c>
      <c r="B71" s="615">
        <v>2660</v>
      </c>
      <c r="C71" s="481">
        <v>0</v>
      </c>
      <c r="D71" s="481">
        <v>0</v>
      </c>
      <c r="E71" s="481">
        <v>0</v>
      </c>
      <c r="F71" s="481">
        <v>0</v>
      </c>
      <c r="G71" s="481">
        <v>0</v>
      </c>
      <c r="H71" s="481">
        <v>0</v>
      </c>
      <c r="I71" s="481">
        <v>0</v>
      </c>
      <c r="J71" s="481">
        <v>0</v>
      </c>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100</v>
      </c>
      <c r="M72" s="610"/>
      <c r="N72" s="610"/>
    </row>
    <row r="73" spans="1:14" s="343" customFormat="1" ht="14.25" thickTop="1" thickBot="1" x14ac:dyDescent="0.25">
      <c r="A73" s="1531" t="s">
        <v>1037</v>
      </c>
      <c r="B73" s="633" t="s">
        <v>595</v>
      </c>
      <c r="C73" s="573">
        <v>0</v>
      </c>
      <c r="D73" s="573">
        <v>0</v>
      </c>
      <c r="E73" s="573">
        <v>0</v>
      </c>
      <c r="F73" s="573">
        <v>0</v>
      </c>
      <c r="G73" s="573">
        <v>0</v>
      </c>
      <c r="H73" s="573">
        <v>0</v>
      </c>
      <c r="I73" s="573">
        <v>0</v>
      </c>
      <c r="J73" s="573">
        <v>0</v>
      </c>
      <c r="K73" s="1691">
        <f>SUM(C73:J73)</f>
        <v>0</v>
      </c>
      <c r="L73" s="576"/>
      <c r="M73" s="610"/>
      <c r="N73" s="610"/>
    </row>
    <row r="74" spans="1:14" ht="12.75" customHeight="1" thickTop="1" thickBot="1" x14ac:dyDescent="0.25">
      <c r="A74" s="1689" t="s">
        <v>865</v>
      </c>
      <c r="B74" s="1697">
        <v>2000</v>
      </c>
      <c r="C74" s="1698">
        <f>SUM(C42,C47,C53,C57,C65,C72,C73)</f>
        <v>0</v>
      </c>
      <c r="D74" s="1698">
        <f t="shared" ref="D74:K74" si="10">SUM(D42,D47,D53,D57,D65,D72,D73)</f>
        <v>0</v>
      </c>
      <c r="E74" s="1698">
        <f t="shared" si="10"/>
        <v>8334</v>
      </c>
      <c r="F74" s="1698">
        <f t="shared" si="10"/>
        <v>4400</v>
      </c>
      <c r="G74" s="1698">
        <f t="shared" si="10"/>
        <v>0</v>
      </c>
      <c r="H74" s="1698">
        <f t="shared" si="10"/>
        <v>0</v>
      </c>
      <c r="I74" s="1698">
        <f t="shared" si="10"/>
        <v>0</v>
      </c>
      <c r="J74" s="1698">
        <f t="shared" si="10"/>
        <v>0</v>
      </c>
      <c r="K74" s="1698">
        <f t="shared" si="10"/>
        <v>12734</v>
      </c>
      <c r="L74" s="1698">
        <f>SUM(L42,L47,L53,L57,L65,L72,L73)</f>
        <v>15000</v>
      </c>
    </row>
    <row r="75" spans="1:14" s="259" customFormat="1" ht="15.75" customHeight="1" thickTop="1" thickBot="1" x14ac:dyDescent="0.25">
      <c r="A75" s="1631" t="s">
        <v>49</v>
      </c>
      <c r="B75" s="1632" t="s">
        <v>596</v>
      </c>
      <c r="C75" s="573">
        <v>0</v>
      </c>
      <c r="D75" s="573">
        <v>0</v>
      </c>
      <c r="E75" s="573">
        <v>0</v>
      </c>
      <c r="F75" s="573">
        <v>0</v>
      </c>
      <c r="G75" s="573">
        <v>0</v>
      </c>
      <c r="H75" s="573">
        <v>0</v>
      </c>
      <c r="I75" s="573">
        <v>0</v>
      </c>
      <c r="J75" s="573">
        <v>0</v>
      </c>
      <c r="K75" s="1691">
        <f>SUM(C75:J75)</f>
        <v>0</v>
      </c>
      <c r="L75" s="576"/>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v>0</v>
      </c>
      <c r="F78" s="617"/>
      <c r="G78" s="617"/>
      <c r="H78" s="481">
        <v>0</v>
      </c>
      <c r="I78" s="477"/>
      <c r="J78" s="477"/>
      <c r="K78" s="1692">
        <f t="shared" ref="K78:K83" si="11">SUM(C78:J78)</f>
        <v>0</v>
      </c>
      <c r="L78" s="481"/>
    </row>
    <row r="79" spans="1:14" x14ac:dyDescent="0.2">
      <c r="A79" s="1525" t="s">
        <v>322</v>
      </c>
      <c r="B79" s="615">
        <v>4120</v>
      </c>
      <c r="C79" s="617"/>
      <c r="D79" s="617"/>
      <c r="E79" s="481">
        <v>0</v>
      </c>
      <c r="F79" s="617"/>
      <c r="G79" s="617"/>
      <c r="H79" s="481">
        <v>0</v>
      </c>
      <c r="I79" s="477"/>
      <c r="J79" s="477"/>
      <c r="K79" s="1692">
        <f t="shared" si="11"/>
        <v>0</v>
      </c>
      <c r="L79" s="466"/>
    </row>
    <row r="80" spans="1:14" x14ac:dyDescent="0.2">
      <c r="A80" s="1525" t="s">
        <v>323</v>
      </c>
      <c r="B80" s="615">
        <v>4130</v>
      </c>
      <c r="C80" s="617"/>
      <c r="D80" s="617"/>
      <c r="E80" s="481">
        <v>0</v>
      </c>
      <c r="F80" s="617"/>
      <c r="G80" s="617"/>
      <c r="H80" s="481">
        <v>0</v>
      </c>
      <c r="I80" s="477"/>
      <c r="J80" s="477"/>
      <c r="K80" s="1692">
        <f t="shared" si="11"/>
        <v>0</v>
      </c>
      <c r="L80" s="466"/>
    </row>
    <row r="81" spans="1:12" x14ac:dyDescent="0.2">
      <c r="A81" s="1525" t="s">
        <v>721</v>
      </c>
      <c r="B81" s="615">
        <v>4140</v>
      </c>
      <c r="C81" s="617"/>
      <c r="D81" s="617"/>
      <c r="E81" s="481">
        <v>0</v>
      </c>
      <c r="F81" s="617"/>
      <c r="G81" s="617"/>
      <c r="H81" s="481">
        <v>778600</v>
      </c>
      <c r="I81" s="477"/>
      <c r="J81" s="477"/>
      <c r="K81" s="1692">
        <f t="shared" si="11"/>
        <v>778600</v>
      </c>
      <c r="L81" s="466"/>
    </row>
    <row r="82" spans="1:12" x14ac:dyDescent="0.2">
      <c r="A82" s="1525" t="s">
        <v>88</v>
      </c>
      <c r="B82" s="615">
        <v>4170</v>
      </c>
      <c r="C82" s="617"/>
      <c r="D82" s="617"/>
      <c r="E82" s="481">
        <v>0</v>
      </c>
      <c r="F82" s="617"/>
      <c r="G82" s="617"/>
      <c r="H82" s="481">
        <v>0</v>
      </c>
      <c r="I82" s="477"/>
      <c r="J82" s="477"/>
      <c r="K82" s="1692">
        <f t="shared" si="11"/>
        <v>0</v>
      </c>
      <c r="L82" s="466"/>
    </row>
    <row r="83" spans="1:12" x14ac:dyDescent="0.2">
      <c r="A83" s="1529" t="s">
        <v>722</v>
      </c>
      <c r="B83" s="629">
        <v>4190</v>
      </c>
      <c r="C83" s="617"/>
      <c r="D83" s="617"/>
      <c r="E83" s="481">
        <v>0</v>
      </c>
      <c r="F83" s="617"/>
      <c r="G83" s="617"/>
      <c r="H83" s="481">
        <v>0</v>
      </c>
      <c r="I83" s="477"/>
      <c r="J83" s="477"/>
      <c r="K83" s="1692">
        <f t="shared" si="11"/>
        <v>0</v>
      </c>
      <c r="L83" s="466"/>
    </row>
    <row r="84" spans="1:12" ht="13.5" thickBot="1" x14ac:dyDescent="0.25">
      <c r="A84" s="1689" t="s">
        <v>1565</v>
      </c>
      <c r="B84" s="1699">
        <v>4100</v>
      </c>
      <c r="C84" s="617"/>
      <c r="D84" s="617"/>
      <c r="E84" s="1691">
        <f>SUM(E78:E83)</f>
        <v>0</v>
      </c>
      <c r="F84" s="617"/>
      <c r="G84" s="617"/>
      <c r="H84" s="1691">
        <f>SUM(H78:H83)</f>
        <v>778600</v>
      </c>
      <c r="I84" s="477"/>
      <c r="J84" s="477"/>
      <c r="K84" s="1691">
        <f>SUM(K78:K83)</f>
        <v>778600</v>
      </c>
      <c r="L84" s="1691">
        <f>SUM(L78:L83)</f>
        <v>0</v>
      </c>
    </row>
    <row r="85" spans="1:12" ht="12.75" customHeight="1" thickTop="1" thickBot="1" x14ac:dyDescent="0.25">
      <c r="A85" s="1532" t="s">
        <v>273</v>
      </c>
      <c r="B85" s="635">
        <v>4210</v>
      </c>
      <c r="C85" s="617"/>
      <c r="D85" s="617"/>
      <c r="E85" s="636"/>
      <c r="F85" s="617"/>
      <c r="G85" s="617"/>
      <c r="H85" s="535">
        <v>0</v>
      </c>
      <c r="I85" s="477"/>
      <c r="J85" s="477"/>
      <c r="K85" s="1698">
        <f>H85</f>
        <v>0</v>
      </c>
      <c r="L85" s="530"/>
    </row>
    <row r="86" spans="1:12" ht="12.75" customHeight="1" thickTop="1" thickBot="1" x14ac:dyDescent="0.25">
      <c r="A86" s="1533" t="s">
        <v>723</v>
      </c>
      <c r="B86" s="637">
        <v>4220</v>
      </c>
      <c r="C86" s="617"/>
      <c r="D86" s="617"/>
      <c r="E86" s="638"/>
      <c r="F86" s="617"/>
      <c r="G86" s="617"/>
      <c r="H86" s="467">
        <v>0</v>
      </c>
      <c r="I86" s="477"/>
      <c r="J86" s="477"/>
      <c r="K86" s="1698">
        <f t="shared" ref="K86:K98" si="12">H86</f>
        <v>0</v>
      </c>
      <c r="L86" s="530"/>
    </row>
    <row r="87" spans="1:12" ht="14.25" thickTop="1" thickBot="1" x14ac:dyDescent="0.25">
      <c r="A87" s="1534" t="s">
        <v>724</v>
      </c>
      <c r="B87" s="639">
        <v>4230</v>
      </c>
      <c r="C87" s="617"/>
      <c r="D87" s="617"/>
      <c r="E87" s="638"/>
      <c r="F87" s="617"/>
      <c r="G87" s="617"/>
      <c r="H87" s="467">
        <v>0</v>
      </c>
      <c r="I87" s="477"/>
      <c r="J87" s="477"/>
      <c r="K87" s="1698">
        <f t="shared" si="12"/>
        <v>0</v>
      </c>
      <c r="L87" s="530"/>
    </row>
    <row r="88" spans="1:12" ht="12.75" customHeight="1" thickTop="1" thickBot="1" x14ac:dyDescent="0.25">
      <c r="A88" s="1534" t="s">
        <v>789</v>
      </c>
      <c r="B88" s="639">
        <v>4240</v>
      </c>
      <c r="C88" s="617"/>
      <c r="D88" s="617"/>
      <c r="E88" s="638"/>
      <c r="F88" s="617"/>
      <c r="G88" s="617"/>
      <c r="H88" s="467">
        <v>0</v>
      </c>
      <c r="I88" s="477"/>
      <c r="J88" s="477"/>
      <c r="K88" s="1698">
        <f t="shared" si="12"/>
        <v>0</v>
      </c>
      <c r="L88" s="530"/>
    </row>
    <row r="89" spans="1:12" ht="12.75" customHeight="1" thickTop="1" thickBot="1" x14ac:dyDescent="0.25">
      <c r="A89" s="1534" t="s">
        <v>725</v>
      </c>
      <c r="B89" s="639">
        <v>4270</v>
      </c>
      <c r="C89" s="617"/>
      <c r="D89" s="617"/>
      <c r="E89" s="638"/>
      <c r="F89" s="617"/>
      <c r="G89" s="617"/>
      <c r="H89" s="467">
        <v>0</v>
      </c>
      <c r="I89" s="477"/>
      <c r="J89" s="477"/>
      <c r="K89" s="1698">
        <f t="shared" si="12"/>
        <v>0</v>
      </c>
      <c r="L89" s="530"/>
    </row>
    <row r="90" spans="1:12" ht="12.75" customHeight="1" thickTop="1" thickBot="1" x14ac:dyDescent="0.25">
      <c r="A90" s="1534" t="s">
        <v>710</v>
      </c>
      <c r="B90" s="639">
        <v>4280</v>
      </c>
      <c r="C90" s="617"/>
      <c r="D90" s="617"/>
      <c r="E90" s="638"/>
      <c r="F90" s="617"/>
      <c r="G90" s="617"/>
      <c r="H90" s="467">
        <v>0</v>
      </c>
      <c r="I90" s="477"/>
      <c r="J90" s="477"/>
      <c r="K90" s="1698">
        <f t="shared" si="12"/>
        <v>0</v>
      </c>
      <c r="L90" s="530"/>
    </row>
    <row r="91" spans="1:12" ht="12.75" customHeight="1" thickTop="1" thickBot="1" x14ac:dyDescent="0.25">
      <c r="A91" s="1534" t="s">
        <v>711</v>
      </c>
      <c r="B91" s="639">
        <v>4290</v>
      </c>
      <c r="C91" s="617"/>
      <c r="D91" s="617"/>
      <c r="E91" s="638"/>
      <c r="F91" s="617"/>
      <c r="G91" s="617"/>
      <c r="H91" s="467">
        <v>0</v>
      </c>
      <c r="I91" s="477"/>
      <c r="J91" s="477"/>
      <c r="K91" s="1698">
        <f t="shared" si="12"/>
        <v>0</v>
      </c>
      <c r="L91" s="530"/>
    </row>
    <row r="92" spans="1:12" ht="14.25" thickTop="1" thickBot="1" x14ac:dyDescent="0.25">
      <c r="A92" s="1701" t="s">
        <v>1641</v>
      </c>
      <c r="B92" s="1699">
        <v>4200</v>
      </c>
      <c r="C92" s="617"/>
      <c r="D92" s="617"/>
      <c r="E92" s="638"/>
      <c r="F92" s="617"/>
      <c r="G92" s="617"/>
      <c r="H92" s="1691">
        <f>SUM(H85:H91)</f>
        <v>0</v>
      </c>
      <c r="I92" s="477"/>
      <c r="J92" s="477"/>
      <c r="K92" s="1698">
        <f t="shared" si="12"/>
        <v>0</v>
      </c>
      <c r="L92" s="1691">
        <f>SUM(L85:L91)</f>
        <v>0</v>
      </c>
    </row>
    <row r="93" spans="1:12" ht="14.25" thickTop="1" thickBot="1" x14ac:dyDescent="0.25">
      <c r="A93" s="1533" t="s">
        <v>712</v>
      </c>
      <c r="B93" s="640">
        <v>4310</v>
      </c>
      <c r="C93" s="617"/>
      <c r="D93" s="617"/>
      <c r="E93" s="638"/>
      <c r="F93" s="617"/>
      <c r="G93" s="617"/>
      <c r="H93" s="641">
        <v>0</v>
      </c>
      <c r="I93" s="477"/>
      <c r="J93" s="477"/>
      <c r="K93" s="1698">
        <f t="shared" si="12"/>
        <v>0</v>
      </c>
      <c r="L93" s="532"/>
    </row>
    <row r="94" spans="1:12" ht="12.75" customHeight="1" thickTop="1" thickBot="1" x14ac:dyDescent="0.25">
      <c r="A94" s="1534" t="s">
        <v>713</v>
      </c>
      <c r="B94" s="639">
        <v>4320</v>
      </c>
      <c r="C94" s="617"/>
      <c r="D94" s="617"/>
      <c r="E94" s="638"/>
      <c r="F94" s="617"/>
      <c r="G94" s="617"/>
      <c r="H94" s="467">
        <v>0</v>
      </c>
      <c r="I94" s="477"/>
      <c r="J94" s="477"/>
      <c r="K94" s="1698">
        <f t="shared" si="12"/>
        <v>0</v>
      </c>
      <c r="L94" s="530"/>
    </row>
    <row r="95" spans="1:12" ht="15" customHeight="1" thickTop="1" thickBot="1" x14ac:dyDescent="0.25">
      <c r="A95" s="1534" t="s">
        <v>1568</v>
      </c>
      <c r="B95" s="639">
        <v>4330</v>
      </c>
      <c r="C95" s="617"/>
      <c r="D95" s="617"/>
      <c r="E95" s="638"/>
      <c r="F95" s="617"/>
      <c r="G95" s="617"/>
      <c r="H95" s="467">
        <v>0</v>
      </c>
      <c r="I95" s="477"/>
      <c r="J95" s="477"/>
      <c r="K95" s="1698">
        <f t="shared" si="12"/>
        <v>0</v>
      </c>
      <c r="L95" s="530"/>
    </row>
    <row r="96" spans="1:12" ht="14.25" thickTop="1" thickBot="1" x14ac:dyDescent="0.25">
      <c r="A96" s="1534" t="s">
        <v>714</v>
      </c>
      <c r="B96" s="639">
        <v>4340</v>
      </c>
      <c r="C96" s="617"/>
      <c r="D96" s="617"/>
      <c r="E96" s="638"/>
      <c r="F96" s="617"/>
      <c r="G96" s="617"/>
      <c r="H96" s="467">
        <v>0</v>
      </c>
      <c r="I96" s="477"/>
      <c r="J96" s="477"/>
      <c r="K96" s="1698">
        <f t="shared" si="12"/>
        <v>0</v>
      </c>
      <c r="L96" s="530">
        <v>795326</v>
      </c>
    </row>
    <row r="97" spans="1:14" ht="12.75" customHeight="1" thickTop="1" thickBot="1" x14ac:dyDescent="0.25">
      <c r="A97" s="1534" t="s">
        <v>787</v>
      </c>
      <c r="B97" s="639">
        <v>4370</v>
      </c>
      <c r="C97" s="617"/>
      <c r="D97" s="617"/>
      <c r="E97" s="638"/>
      <c r="F97" s="617"/>
      <c r="G97" s="617"/>
      <c r="H97" s="467">
        <v>0</v>
      </c>
      <c r="I97" s="477"/>
      <c r="J97" s="477"/>
      <c r="K97" s="1698">
        <f t="shared" si="12"/>
        <v>0</v>
      </c>
      <c r="L97" s="530"/>
    </row>
    <row r="98" spans="1:14" ht="14.25" thickTop="1" thickBot="1" x14ac:dyDescent="0.25">
      <c r="A98" s="1534" t="s">
        <v>788</v>
      </c>
      <c r="B98" s="639">
        <v>4380</v>
      </c>
      <c r="C98" s="617"/>
      <c r="D98" s="617"/>
      <c r="E98" s="642"/>
      <c r="F98" s="617"/>
      <c r="G98" s="617"/>
      <c r="H98" s="467">
        <v>0</v>
      </c>
      <c r="I98" s="477"/>
      <c r="J98" s="477"/>
      <c r="K98" s="1698">
        <f t="shared" si="12"/>
        <v>0</v>
      </c>
      <c r="L98" s="530"/>
    </row>
    <row r="99" spans="1:14" ht="14.25" thickTop="1" thickBot="1" x14ac:dyDescent="0.25">
      <c r="A99" s="1534" t="s">
        <v>385</v>
      </c>
      <c r="B99" s="639">
        <v>4390</v>
      </c>
      <c r="C99" s="617"/>
      <c r="D99" s="617"/>
      <c r="E99" s="532">
        <v>0</v>
      </c>
      <c r="F99" s="617"/>
      <c r="G99" s="617"/>
      <c r="H99" s="467">
        <v>0</v>
      </c>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795326</v>
      </c>
    </row>
    <row r="101" spans="1:14" ht="12.75" customHeight="1" thickTop="1" thickBot="1" x14ac:dyDescent="0.25">
      <c r="A101" s="1531" t="s">
        <v>1569</v>
      </c>
      <c r="B101" s="643" t="s">
        <v>988</v>
      </c>
      <c r="C101" s="617"/>
      <c r="D101" s="617"/>
      <c r="E101" s="531">
        <v>0</v>
      </c>
      <c r="F101" s="617"/>
      <c r="G101" s="617"/>
      <c r="H101" s="531">
        <v>0</v>
      </c>
      <c r="I101" s="477"/>
      <c r="J101" s="477"/>
      <c r="K101" s="1700">
        <f>SUM(C101:J101)</f>
        <v>0</v>
      </c>
      <c r="L101" s="530"/>
    </row>
    <row r="102" spans="1:14" ht="12.75" customHeight="1" thickTop="1" thickBot="1" x14ac:dyDescent="0.25">
      <c r="A102" s="1689" t="s">
        <v>1567</v>
      </c>
      <c r="B102" s="1699">
        <v>4000</v>
      </c>
      <c r="C102" s="617"/>
      <c r="D102" s="617"/>
      <c r="E102" s="1698">
        <f>SUM(E84,E92,E100,E101)</f>
        <v>0</v>
      </c>
      <c r="F102" s="617"/>
      <c r="G102" s="617"/>
      <c r="H102" s="1698">
        <f>SUM(H84,H92,H100,H101)</f>
        <v>778600</v>
      </c>
      <c r="I102" s="477"/>
      <c r="J102" s="477"/>
      <c r="K102" s="1698">
        <f>SUM(K84,K92,K100,K101)</f>
        <v>778600</v>
      </c>
      <c r="L102" s="1698">
        <f>SUM(L84,L92,L100,L101)</f>
        <v>795326</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92">
        <f>H105</f>
        <v>0</v>
      </c>
      <c r="L105" s="481"/>
      <c r="M105" s="210"/>
      <c r="N105" s="210"/>
    </row>
    <row r="106" spans="1:14" s="598" customFormat="1" x14ac:dyDescent="0.2">
      <c r="A106" s="1525" t="s">
        <v>90</v>
      </c>
      <c r="B106" s="615">
        <v>5120</v>
      </c>
      <c r="C106" s="617"/>
      <c r="D106" s="617"/>
      <c r="E106" s="617"/>
      <c r="F106" s="617"/>
      <c r="G106" s="617"/>
      <c r="H106" s="466">
        <v>0</v>
      </c>
      <c r="I106" s="468"/>
      <c r="J106" s="468"/>
      <c r="K106" s="1692">
        <f>H106</f>
        <v>0</v>
      </c>
      <c r="L106" s="466"/>
      <c r="M106" s="210"/>
      <c r="N106" s="210"/>
    </row>
    <row r="107" spans="1:14" s="598" customFormat="1" ht="12.75" customHeight="1" x14ac:dyDescent="0.2">
      <c r="A107" s="1525" t="s">
        <v>1232</v>
      </c>
      <c r="B107" s="615">
        <v>5130</v>
      </c>
      <c r="C107" s="617"/>
      <c r="D107" s="617"/>
      <c r="E107" s="617"/>
      <c r="F107" s="617"/>
      <c r="G107" s="617"/>
      <c r="H107" s="466">
        <v>0</v>
      </c>
      <c r="I107" s="468"/>
      <c r="J107" s="468"/>
      <c r="K107" s="1692">
        <f>H107</f>
        <v>0</v>
      </c>
      <c r="L107" s="466"/>
      <c r="M107" s="210"/>
      <c r="N107" s="210"/>
    </row>
    <row r="108" spans="1:14" s="598" customFormat="1" x14ac:dyDescent="0.2">
      <c r="A108" s="1525" t="s">
        <v>91</v>
      </c>
      <c r="B108" s="615" t="s">
        <v>610</v>
      </c>
      <c r="C108" s="617"/>
      <c r="D108" s="617"/>
      <c r="E108" s="617"/>
      <c r="F108" s="617"/>
      <c r="G108" s="617"/>
      <c r="H108" s="466">
        <v>0</v>
      </c>
      <c r="I108" s="468"/>
      <c r="J108" s="468"/>
      <c r="K108" s="1692">
        <f>H108</f>
        <v>0</v>
      </c>
      <c r="L108" s="466"/>
      <c r="M108" s="210"/>
      <c r="N108" s="210"/>
    </row>
    <row r="109" spans="1:14" s="598" customFormat="1" x14ac:dyDescent="0.2">
      <c r="A109" s="1525" t="s">
        <v>272</v>
      </c>
      <c r="B109" s="629">
        <v>5150</v>
      </c>
      <c r="C109" s="617"/>
      <c r="D109" s="617"/>
      <c r="E109" s="617"/>
      <c r="F109" s="617"/>
      <c r="G109" s="617"/>
      <c r="H109" s="466">
        <v>0</v>
      </c>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7" t="s">
        <v>38</v>
      </c>
      <c r="C111" s="617"/>
      <c r="D111" s="617"/>
      <c r="E111" s="617"/>
      <c r="F111" s="617"/>
      <c r="G111" s="617"/>
      <c r="H111" s="535">
        <v>0</v>
      </c>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0</v>
      </c>
      <c r="D114" s="1691">
        <f t="shared" ref="D114:K114" si="13">SUM(D33,D74,D75,D102,D112,D113)</f>
        <v>0</v>
      </c>
      <c r="E114" s="1691">
        <f t="shared" si="13"/>
        <v>138890</v>
      </c>
      <c r="F114" s="1691">
        <f t="shared" si="13"/>
        <v>236175</v>
      </c>
      <c r="G114" s="1691">
        <f t="shared" si="13"/>
        <v>1270</v>
      </c>
      <c r="H114" s="1691">
        <f>SUM(H33,H74,H75,H102,H112,H113)</f>
        <v>778600</v>
      </c>
      <c r="I114" s="1691">
        <f t="shared" si="13"/>
        <v>0</v>
      </c>
      <c r="J114" s="1691">
        <f t="shared" si="13"/>
        <v>0</v>
      </c>
      <c r="K114" s="1691">
        <f t="shared" si="13"/>
        <v>1154935</v>
      </c>
      <c r="L114" s="1691">
        <f>SUM(L33,L74,L75,L102,L112,L113)</f>
        <v>1200276</v>
      </c>
    </row>
    <row r="115" spans="1:14" ht="13.5" thickTop="1" x14ac:dyDescent="0.2">
      <c r="A115" s="2167" t="s">
        <v>1053</v>
      </c>
      <c r="B115" s="2168"/>
      <c r="C115" s="619"/>
      <c r="D115" s="619"/>
      <c r="E115" s="619"/>
      <c r="F115" s="619"/>
      <c r="G115" s="619"/>
      <c r="H115" s="619"/>
      <c r="I115" s="619"/>
      <c r="J115" s="619"/>
      <c r="K115" s="1705">
        <f>'Revenues 9-14'!C275-'Expenditures 15-22'!K114</f>
        <v>486155</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2" t="s">
        <v>314</v>
      </c>
      <c r="B117" s="2173"/>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6">
        <v>0</v>
      </c>
      <c r="J120" s="466">
        <v>0</v>
      </c>
      <c r="K120" s="1692">
        <f>SUM(C120:J120)</f>
        <v>0</v>
      </c>
      <c r="L120" s="466"/>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5" t="s">
        <v>1128</v>
      </c>
      <c r="B122" s="615">
        <v>2510</v>
      </c>
      <c r="C122" s="466">
        <v>0</v>
      </c>
      <c r="D122" s="466">
        <v>0</v>
      </c>
      <c r="E122" s="466">
        <v>0</v>
      </c>
      <c r="F122" s="466">
        <v>0</v>
      </c>
      <c r="G122" s="466">
        <v>0</v>
      </c>
      <c r="H122" s="466">
        <v>0</v>
      </c>
      <c r="I122" s="466">
        <v>0</v>
      </c>
      <c r="J122" s="466">
        <v>0</v>
      </c>
      <c r="K122" s="1691">
        <f>SUM(C122:J122)</f>
        <v>0</v>
      </c>
      <c r="L122" s="466"/>
    </row>
    <row r="123" spans="1:14" ht="14.25" thickTop="1" thickBot="1" x14ac:dyDescent="0.25">
      <c r="A123" s="1525" t="s">
        <v>4</v>
      </c>
      <c r="B123" s="615">
        <v>2530</v>
      </c>
      <c r="C123" s="466">
        <v>0</v>
      </c>
      <c r="D123" s="466">
        <v>0</v>
      </c>
      <c r="E123" s="466">
        <v>0</v>
      </c>
      <c r="F123" s="466">
        <v>0</v>
      </c>
      <c r="G123" s="466">
        <v>0</v>
      </c>
      <c r="H123" s="466">
        <v>0</v>
      </c>
      <c r="I123" s="466">
        <v>0</v>
      </c>
      <c r="J123" s="466">
        <v>0</v>
      </c>
      <c r="K123" s="1691">
        <f>SUM(C123:J123)</f>
        <v>0</v>
      </c>
      <c r="L123" s="466"/>
    </row>
    <row r="124" spans="1:14" ht="14.25" thickTop="1" thickBot="1" x14ac:dyDescent="0.25">
      <c r="A124" s="1525" t="s">
        <v>206</v>
      </c>
      <c r="B124" s="615">
        <v>2540</v>
      </c>
      <c r="C124" s="466">
        <v>0</v>
      </c>
      <c r="D124" s="466">
        <v>0</v>
      </c>
      <c r="E124" s="466">
        <v>0</v>
      </c>
      <c r="F124" s="466">
        <v>0</v>
      </c>
      <c r="G124" s="466">
        <v>0</v>
      </c>
      <c r="H124" s="466">
        <v>0</v>
      </c>
      <c r="I124" s="466">
        <v>0</v>
      </c>
      <c r="J124" s="466">
        <v>0</v>
      </c>
      <c r="K124" s="1691">
        <f>SUM(C124:J124)</f>
        <v>0</v>
      </c>
      <c r="L124" s="466"/>
    </row>
    <row r="125" spans="1:14" ht="14.25" thickTop="1" thickBot="1" x14ac:dyDescent="0.25">
      <c r="A125" s="1525" t="s">
        <v>1010</v>
      </c>
      <c r="B125" s="615">
        <v>2550</v>
      </c>
      <c r="C125" s="466">
        <v>0</v>
      </c>
      <c r="D125" s="466">
        <v>0</v>
      </c>
      <c r="E125" s="466">
        <v>0</v>
      </c>
      <c r="F125" s="466">
        <v>0</v>
      </c>
      <c r="G125" s="466">
        <v>0</v>
      </c>
      <c r="H125" s="466">
        <v>0</v>
      </c>
      <c r="I125" s="466">
        <v>0</v>
      </c>
      <c r="J125" s="466">
        <v>0</v>
      </c>
      <c r="K125" s="1691">
        <f>SUM(C125:J125)</f>
        <v>0</v>
      </c>
      <c r="L125" s="466"/>
    </row>
    <row r="126" spans="1:14" ht="14.25" thickTop="1" thickBot="1" x14ac:dyDescent="0.25">
      <c r="A126" s="1525" t="s">
        <v>102</v>
      </c>
      <c r="B126" s="615">
        <v>2560</v>
      </c>
      <c r="C126" s="654"/>
      <c r="D126" s="654"/>
      <c r="E126" s="654"/>
      <c r="F126" s="654"/>
      <c r="G126" s="466">
        <v>0</v>
      </c>
      <c r="H126" s="654"/>
      <c r="I126" s="474">
        <v>0</v>
      </c>
      <c r="J126" s="617"/>
      <c r="K126" s="1691">
        <f>SUM(C126:J126)</f>
        <v>0</v>
      </c>
      <c r="L126" s="466"/>
    </row>
    <row r="127" spans="1:14" ht="12.75" customHeight="1" thickTop="1" thickBot="1" x14ac:dyDescent="0.25">
      <c r="A127" s="1689" t="s">
        <v>743</v>
      </c>
      <c r="B127" s="1690" t="s">
        <v>35</v>
      </c>
      <c r="C127" s="1691">
        <f>SUM(C122:C126)</f>
        <v>0</v>
      </c>
      <c r="D127" s="1691">
        <f t="shared" ref="D127:L127" si="14">SUM(D122:D126)</f>
        <v>0</v>
      </c>
      <c r="E127" s="1691">
        <f t="shared" si="14"/>
        <v>0</v>
      </c>
      <c r="F127" s="1691">
        <f t="shared" si="14"/>
        <v>0</v>
      </c>
      <c r="G127" s="1691">
        <f t="shared" si="14"/>
        <v>0</v>
      </c>
      <c r="H127" s="1691">
        <f t="shared" si="14"/>
        <v>0</v>
      </c>
      <c r="I127" s="1691">
        <f t="shared" si="14"/>
        <v>0</v>
      </c>
      <c r="J127" s="1691">
        <f t="shared" si="14"/>
        <v>0</v>
      </c>
      <c r="K127" s="1691">
        <f t="shared" si="14"/>
        <v>0</v>
      </c>
      <c r="L127" s="1691">
        <f t="shared" si="14"/>
        <v>0</v>
      </c>
    </row>
    <row r="128" spans="1:14" ht="12.75" customHeight="1" thickTop="1" thickBot="1" x14ac:dyDescent="0.25">
      <c r="A128" s="1532" t="s">
        <v>1037</v>
      </c>
      <c r="B128" s="655" t="s">
        <v>595</v>
      </c>
      <c r="C128" s="573">
        <v>0</v>
      </c>
      <c r="D128" s="573">
        <v>0</v>
      </c>
      <c r="E128" s="573">
        <v>0</v>
      </c>
      <c r="F128" s="573">
        <v>0</v>
      </c>
      <c r="G128" s="573">
        <v>0</v>
      </c>
      <c r="H128" s="573">
        <v>0</v>
      </c>
      <c r="I128" s="573">
        <v>0</v>
      </c>
      <c r="J128" s="573">
        <v>0</v>
      </c>
      <c r="K128" s="1706">
        <f>SUM(C128:J128)</f>
        <v>0</v>
      </c>
      <c r="L128" s="656"/>
    </row>
    <row r="129" spans="1:14" ht="12.75" customHeight="1" thickTop="1" thickBot="1" x14ac:dyDescent="0.25">
      <c r="A129" s="1707" t="s">
        <v>865</v>
      </c>
      <c r="B129" s="1708" t="s">
        <v>590</v>
      </c>
      <c r="C129" s="1698">
        <f>SUM(C120,C127,C128)</f>
        <v>0</v>
      </c>
      <c r="D129" s="1698">
        <f t="shared" ref="D129:L129" si="15">SUM(D120,D127,D128)</f>
        <v>0</v>
      </c>
      <c r="E129" s="1698">
        <f t="shared" si="15"/>
        <v>0</v>
      </c>
      <c r="F129" s="1698">
        <f t="shared" si="15"/>
        <v>0</v>
      </c>
      <c r="G129" s="1698">
        <f t="shared" si="15"/>
        <v>0</v>
      </c>
      <c r="H129" s="1698">
        <f t="shared" si="15"/>
        <v>0</v>
      </c>
      <c r="I129" s="1698">
        <f t="shared" si="15"/>
        <v>0</v>
      </c>
      <c r="J129" s="1698">
        <f t="shared" si="15"/>
        <v>0</v>
      </c>
      <c r="K129" s="1698">
        <f t="shared" si="15"/>
        <v>0</v>
      </c>
      <c r="L129" s="1698">
        <f t="shared" si="15"/>
        <v>0</v>
      </c>
    </row>
    <row r="130" spans="1:14" ht="15.75" customHeight="1" thickTop="1" thickBot="1" x14ac:dyDescent="0.25">
      <c r="A130" s="1631" t="s">
        <v>1096</v>
      </c>
      <c r="B130" s="1632" t="s">
        <v>596</v>
      </c>
      <c r="C130" s="573">
        <v>0</v>
      </c>
      <c r="D130" s="573">
        <v>0</v>
      </c>
      <c r="E130" s="573">
        <v>0</v>
      </c>
      <c r="F130" s="573">
        <v>0</v>
      </c>
      <c r="G130" s="573">
        <v>0</v>
      </c>
      <c r="H130" s="573">
        <v>0</v>
      </c>
      <c r="I130" s="573">
        <v>0</v>
      </c>
      <c r="J130" s="573">
        <v>0</v>
      </c>
      <c r="K130" s="1691">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1957</v>
      </c>
      <c r="C133" s="468"/>
      <c r="D133" s="468"/>
      <c r="E133" s="641" t="s">
        <v>1231</v>
      </c>
      <c r="F133" s="468"/>
      <c r="G133" s="468"/>
      <c r="H133" s="641" t="s">
        <v>1231</v>
      </c>
      <c r="I133" s="468"/>
      <c r="J133" s="468"/>
      <c r="K133" s="1843">
        <f>SUM(E133,H133)</f>
        <v>0</v>
      </c>
      <c r="L133" s="641"/>
      <c r="M133" s="206"/>
      <c r="N133" s="206"/>
    </row>
    <row r="134" spans="1:14" x14ac:dyDescent="0.2">
      <c r="A134" s="1525" t="s">
        <v>322</v>
      </c>
      <c r="B134" s="615">
        <v>4120</v>
      </c>
      <c r="C134" s="617"/>
      <c r="D134" s="617"/>
      <c r="E134" s="641">
        <v>0</v>
      </c>
      <c r="F134" s="617"/>
      <c r="G134" s="617"/>
      <c r="H134" s="641">
        <v>0</v>
      </c>
      <c r="I134" s="477"/>
      <c r="J134" s="617"/>
      <c r="K134" s="1693">
        <f>SUM(E134,H134)</f>
        <v>0</v>
      </c>
      <c r="L134" s="481"/>
    </row>
    <row r="135" spans="1:14" x14ac:dyDescent="0.2">
      <c r="A135" s="1525" t="s">
        <v>721</v>
      </c>
      <c r="B135" s="615">
        <v>4140</v>
      </c>
      <c r="C135" s="617"/>
      <c r="D135" s="617"/>
      <c r="E135" s="641">
        <v>0</v>
      </c>
      <c r="F135" s="617"/>
      <c r="G135" s="617"/>
      <c r="H135" s="641">
        <v>0</v>
      </c>
      <c r="I135" s="477"/>
      <c r="J135" s="617"/>
      <c r="K135" s="1693">
        <f>SUM(E135,H135)</f>
        <v>0</v>
      </c>
      <c r="L135" s="466"/>
    </row>
    <row r="136" spans="1:14" x14ac:dyDescent="0.2">
      <c r="A136" s="1529" t="s">
        <v>722</v>
      </c>
      <c r="B136" s="629">
        <v>4190</v>
      </c>
      <c r="C136" s="617"/>
      <c r="D136" s="617"/>
      <c r="E136" s="641">
        <v>0</v>
      </c>
      <c r="F136" s="617"/>
      <c r="G136" s="617"/>
      <c r="H136" s="641">
        <v>0</v>
      </c>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3" t="s">
        <v>988</v>
      </c>
      <c r="C138" s="617"/>
      <c r="D138" s="617"/>
      <c r="E138" s="576" t="s">
        <v>1231</v>
      </c>
      <c r="F138" s="617"/>
      <c r="G138" s="617"/>
      <c r="H138" s="576">
        <v>0</v>
      </c>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1097</v>
      </c>
      <c r="B140" s="1634"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3">
        <f>SUM(H142)</f>
        <v>0</v>
      </c>
      <c r="L142" s="481"/>
    </row>
    <row r="143" spans="1:14" x14ac:dyDescent="0.2">
      <c r="A143" s="1525" t="s">
        <v>90</v>
      </c>
      <c r="B143" s="615">
        <v>5120</v>
      </c>
      <c r="C143" s="617"/>
      <c r="D143" s="617"/>
      <c r="E143" s="617"/>
      <c r="F143" s="617"/>
      <c r="G143" s="617"/>
      <c r="H143" s="466">
        <v>0</v>
      </c>
      <c r="I143" s="468"/>
      <c r="J143" s="617"/>
      <c r="K143" s="1693">
        <f>SUM(H143)</f>
        <v>0</v>
      </c>
      <c r="L143" s="466"/>
    </row>
    <row r="144" spans="1:14" ht="12.75" customHeight="1" x14ac:dyDescent="0.2">
      <c r="A144" s="1525" t="s">
        <v>1232</v>
      </c>
      <c r="B144" s="629" t="s">
        <v>638</v>
      </c>
      <c r="C144" s="617"/>
      <c r="D144" s="617"/>
      <c r="E144" s="617"/>
      <c r="F144" s="617"/>
      <c r="G144" s="617"/>
      <c r="H144" s="466">
        <v>0</v>
      </c>
      <c r="I144" s="468"/>
      <c r="J144" s="617"/>
      <c r="K144" s="1693">
        <f>SUM(H144)</f>
        <v>0</v>
      </c>
      <c r="L144" s="466"/>
    </row>
    <row r="145" spans="1:14" x14ac:dyDescent="0.2">
      <c r="A145" s="1525" t="s">
        <v>91</v>
      </c>
      <c r="B145" s="615" t="s">
        <v>610</v>
      </c>
      <c r="C145" s="617"/>
      <c r="D145" s="617"/>
      <c r="E145" s="617"/>
      <c r="F145" s="617"/>
      <c r="G145" s="617"/>
      <c r="H145" s="466">
        <v>0</v>
      </c>
      <c r="I145" s="468"/>
      <c r="J145" s="617"/>
      <c r="K145" s="1693">
        <f>SUM(H145)</f>
        <v>0</v>
      </c>
      <c r="L145" s="466"/>
    </row>
    <row r="146" spans="1:14" ht="12.75" customHeight="1" x14ac:dyDescent="0.2">
      <c r="A146" s="1525" t="s">
        <v>640</v>
      </c>
      <c r="B146" s="615" t="s">
        <v>639</v>
      </c>
      <c r="C146" s="617"/>
      <c r="D146" s="617"/>
      <c r="E146" s="617"/>
      <c r="F146" s="617"/>
      <c r="G146" s="617"/>
      <c r="H146" s="466">
        <v>0</v>
      </c>
      <c r="I146" s="468"/>
      <c r="J146" s="617"/>
      <c r="K146" s="1693">
        <f>SUM(H146)</f>
        <v>0</v>
      </c>
      <c r="L146" s="466"/>
    </row>
    <row r="147" spans="1:14" ht="12.75" customHeight="1" thickBot="1" x14ac:dyDescent="0.25">
      <c r="A147" s="1536" t="s">
        <v>647</v>
      </c>
      <c r="B147" s="659"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0" t="s">
        <v>1165</v>
      </c>
      <c r="B148" s="661" t="s">
        <v>38</v>
      </c>
      <c r="C148" s="617"/>
      <c r="D148" s="617"/>
      <c r="E148" s="617"/>
      <c r="F148" s="617"/>
      <c r="G148" s="617"/>
      <c r="H148" s="479">
        <v>0</v>
      </c>
      <c r="I148" s="468"/>
      <c r="J148" s="617"/>
      <c r="K148" s="1693">
        <f>SUM(H148)</f>
        <v>0</v>
      </c>
      <c r="L148" s="492"/>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2"/>
      <c r="I150" s="521"/>
      <c r="J150" s="617"/>
      <c r="K150" s="624"/>
      <c r="L150" s="573"/>
    </row>
    <row r="151" spans="1:14" ht="12.75" customHeight="1" thickTop="1" thickBot="1" x14ac:dyDescent="0.25">
      <c r="A151" s="2184" t="s">
        <v>641</v>
      </c>
      <c r="B151" s="2164"/>
      <c r="C151" s="1691">
        <f>SUM(C129,C130,C139,C149,C150)</f>
        <v>0</v>
      </c>
      <c r="D151" s="1691">
        <f t="shared" ref="D151:K151" si="16">SUM(D129,D130,D139,D149,D150)</f>
        <v>0</v>
      </c>
      <c r="E151" s="1691">
        <f t="shared" si="16"/>
        <v>0</v>
      </c>
      <c r="F151" s="1691">
        <f t="shared" si="16"/>
        <v>0</v>
      </c>
      <c r="G151" s="1691">
        <f t="shared" si="16"/>
        <v>0</v>
      </c>
      <c r="H151" s="1691">
        <f t="shared" si="16"/>
        <v>0</v>
      </c>
      <c r="I151" s="1691">
        <f t="shared" si="16"/>
        <v>0</v>
      </c>
      <c r="J151" s="1691">
        <f t="shared" si="16"/>
        <v>0</v>
      </c>
      <c r="K151" s="1691">
        <f t="shared" si="16"/>
        <v>0</v>
      </c>
      <c r="L151" s="1691">
        <f>SUM(L129,L130,L139,L149,L150)</f>
        <v>0</v>
      </c>
    </row>
    <row r="152" spans="1:14" ht="12.75" customHeight="1" thickTop="1" x14ac:dyDescent="0.2">
      <c r="A152" s="2187" t="s">
        <v>1240</v>
      </c>
      <c r="B152" s="2188"/>
      <c r="C152" s="619"/>
      <c r="D152" s="619"/>
      <c r="E152" s="619"/>
      <c r="F152" s="619"/>
      <c r="G152" s="619"/>
      <c r="H152" s="619"/>
      <c r="I152" s="619"/>
      <c r="J152" s="617"/>
      <c r="K152" s="1705">
        <f>'Revenues 9-14'!D275-'Expenditures 15-22'!K151</f>
        <v>0</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2" t="s">
        <v>642</v>
      </c>
      <c r="B154" s="2174"/>
      <c r="C154" s="1647"/>
      <c r="D154" s="1648"/>
      <c r="E154" s="1648"/>
      <c r="F154" s="1648"/>
      <c r="G154" s="1648"/>
      <c r="H154" s="1648"/>
      <c r="I154" s="1648"/>
      <c r="J154" s="1648"/>
      <c r="K154" s="1648"/>
      <c r="L154" s="1649"/>
      <c r="M154" s="667"/>
      <c r="N154" s="667"/>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1958</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1957</v>
      </c>
      <c r="C157" s="617"/>
      <c r="D157" s="617"/>
      <c r="E157" s="617"/>
      <c r="F157" s="617"/>
      <c r="G157" s="617"/>
      <c r="H157" s="641">
        <v>0</v>
      </c>
      <c r="I157" s="617"/>
      <c r="J157" s="617"/>
      <c r="K157" s="1692">
        <f>H157</f>
        <v>0</v>
      </c>
      <c r="L157" s="467"/>
      <c r="M157" s="620"/>
      <c r="N157" s="620"/>
    </row>
    <row r="158" spans="1:14" s="621" customFormat="1" ht="12" x14ac:dyDescent="0.2">
      <c r="A158" s="1848" t="s">
        <v>322</v>
      </c>
      <c r="B158" s="1849" t="s">
        <v>1959</v>
      </c>
      <c r="C158" s="617"/>
      <c r="D158" s="617"/>
      <c r="E158" s="617"/>
      <c r="F158" s="617"/>
      <c r="G158" s="617"/>
      <c r="H158" s="467" t="s">
        <v>1231</v>
      </c>
      <c r="I158" s="617"/>
      <c r="J158" s="617"/>
      <c r="K158" s="1692" t="str">
        <f>H158</f>
        <v xml:space="preserve"> </v>
      </c>
      <c r="L158" s="467"/>
      <c r="M158" s="620"/>
      <c r="N158" s="620"/>
    </row>
    <row r="159" spans="1:14" s="621" customFormat="1" ht="12" x14ac:dyDescent="0.2">
      <c r="A159" s="1848" t="s">
        <v>1960</v>
      </c>
      <c r="B159" s="1849" t="s">
        <v>579</v>
      </c>
      <c r="C159" s="617"/>
      <c r="D159" s="617"/>
      <c r="E159" s="617"/>
      <c r="F159" s="617"/>
      <c r="G159" s="617"/>
      <c r="H159" s="467" t="s">
        <v>1231</v>
      </c>
      <c r="I159" s="617"/>
      <c r="J159" s="617"/>
      <c r="K159" s="1692" t="str">
        <f>H159</f>
        <v xml:space="preserve"> </v>
      </c>
      <c r="L159" s="467"/>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92">
        <f>SUM(C163:J163)</f>
        <v>0</v>
      </c>
      <c r="L163" s="466"/>
    </row>
    <row r="164" spans="1:14" x14ac:dyDescent="0.2">
      <c r="A164" s="1525" t="s">
        <v>90</v>
      </c>
      <c r="B164" s="615">
        <v>5120</v>
      </c>
      <c r="C164" s="617"/>
      <c r="D164" s="617"/>
      <c r="E164" s="617"/>
      <c r="F164" s="617"/>
      <c r="G164" s="617"/>
      <c r="H164" s="466">
        <v>0</v>
      </c>
      <c r="I164" s="617"/>
      <c r="J164" s="617"/>
      <c r="K164" s="1692">
        <f>SUM(C164:J164)</f>
        <v>0</v>
      </c>
      <c r="L164" s="466"/>
    </row>
    <row r="165" spans="1:14" ht="12.75" customHeight="1" x14ac:dyDescent="0.2">
      <c r="A165" s="1525" t="s">
        <v>1232</v>
      </c>
      <c r="B165" s="615" t="s">
        <v>638</v>
      </c>
      <c r="C165" s="617"/>
      <c r="D165" s="617"/>
      <c r="E165" s="617"/>
      <c r="F165" s="617"/>
      <c r="G165" s="617"/>
      <c r="H165" s="466">
        <v>0</v>
      </c>
      <c r="I165" s="617"/>
      <c r="J165" s="617"/>
      <c r="K165" s="1692">
        <f>SUM(C165:J165)</f>
        <v>0</v>
      </c>
      <c r="L165" s="466"/>
    </row>
    <row r="166" spans="1:14" x14ac:dyDescent="0.2">
      <c r="A166" s="1525" t="s">
        <v>91</v>
      </c>
      <c r="B166" s="629" t="s">
        <v>610</v>
      </c>
      <c r="C166" s="617"/>
      <c r="D166" s="617"/>
      <c r="E166" s="617"/>
      <c r="F166" s="617"/>
      <c r="G166" s="617"/>
      <c r="H166" s="466">
        <v>0</v>
      </c>
      <c r="I166" s="617"/>
      <c r="J166" s="617"/>
      <c r="K166" s="1692">
        <f>SUM(C166:J166)</f>
        <v>0</v>
      </c>
      <c r="L166" s="466"/>
    </row>
    <row r="167" spans="1:14" ht="12.75" customHeight="1" x14ac:dyDescent="0.2">
      <c r="A167" s="1525" t="s">
        <v>640</v>
      </c>
      <c r="B167" s="615" t="s">
        <v>639</v>
      </c>
      <c r="C167" s="617"/>
      <c r="D167" s="617"/>
      <c r="E167" s="617"/>
      <c r="F167" s="617"/>
      <c r="G167" s="617"/>
      <c r="H167" s="466">
        <v>0</v>
      </c>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69" t="s">
        <v>85</v>
      </c>
      <c r="B169" s="670" t="s">
        <v>38</v>
      </c>
      <c r="C169" s="617"/>
      <c r="D169" s="617"/>
      <c r="E169" s="617"/>
      <c r="F169" s="617"/>
      <c r="G169" s="617"/>
      <c r="H169" s="656">
        <v>0</v>
      </c>
      <c r="I169" s="617"/>
      <c r="J169" s="617"/>
      <c r="K169" s="1692">
        <f>SUM(C169:H169)</f>
        <v>0</v>
      </c>
      <c r="L169" s="656"/>
    </row>
    <row r="170" spans="1:14" ht="33.75" customHeight="1" x14ac:dyDescent="0.2">
      <c r="A170" s="669" t="s">
        <v>1769</v>
      </c>
      <c r="B170" s="671" t="s">
        <v>31</v>
      </c>
      <c r="C170" s="617"/>
      <c r="D170" s="617"/>
      <c r="E170" s="617"/>
      <c r="F170" s="617"/>
      <c r="G170" s="617"/>
      <c r="H170" s="569">
        <v>0</v>
      </c>
      <c r="I170" s="617"/>
      <c r="J170" s="617"/>
      <c r="K170" s="1692">
        <f>SUM(C170:J170)</f>
        <v>0</v>
      </c>
      <c r="L170" s="569"/>
    </row>
    <row r="171" spans="1:14" ht="15.75" customHeight="1" x14ac:dyDescent="0.2">
      <c r="A171" s="622" t="s">
        <v>790</v>
      </c>
      <c r="B171" s="672" t="s">
        <v>86</v>
      </c>
      <c r="C171" s="617"/>
      <c r="D171" s="617"/>
      <c r="E171" s="466">
        <v>0</v>
      </c>
      <c r="F171" s="617"/>
      <c r="G171" s="617"/>
      <c r="H171" s="569">
        <v>0</v>
      </c>
      <c r="I171" s="477"/>
      <c r="J171" s="617"/>
      <c r="K171" s="1692">
        <f>SUM(C171:J171)</f>
        <v>0</v>
      </c>
      <c r="L171" s="569"/>
    </row>
    <row r="172" spans="1:14" ht="12.75" customHeight="1" thickBot="1" x14ac:dyDescent="0.25">
      <c r="A172" s="1689" t="s">
        <v>659</v>
      </c>
      <c r="B172" s="1690" t="s">
        <v>513</v>
      </c>
      <c r="C172" s="617"/>
      <c r="D172" s="617"/>
      <c r="E172" s="1698">
        <f>SUM(E168,E169,E170,E171)</f>
        <v>0</v>
      </c>
      <c r="F172" s="617"/>
      <c r="G172" s="617"/>
      <c r="H172" s="1698">
        <f>SUM(H168,H169,H170,H171)</f>
        <v>0</v>
      </c>
      <c r="I172" s="638"/>
      <c r="J172" s="617"/>
      <c r="K172" s="1698">
        <f>SUM(K168,K169,K170,K171)</f>
        <v>0</v>
      </c>
      <c r="L172" s="1698">
        <f>SUM(L168,L169,L170,L171)</f>
        <v>0</v>
      </c>
    </row>
    <row r="173" spans="1:14" ht="15.75" customHeight="1" thickTop="1" thickBot="1" x14ac:dyDescent="0.25">
      <c r="A173" s="1640" t="s">
        <v>87</v>
      </c>
      <c r="B173" s="1632" t="s">
        <v>916</v>
      </c>
      <c r="C173" s="617"/>
      <c r="D173" s="617"/>
      <c r="E173" s="624"/>
      <c r="F173" s="617"/>
      <c r="G173" s="617"/>
      <c r="H173" s="627"/>
      <c r="I173" s="638"/>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0</v>
      </c>
      <c r="I174" s="638"/>
      <c r="J174" s="617"/>
      <c r="K174" s="1698">
        <f>SUM(K160,K172,K173)</f>
        <v>0</v>
      </c>
      <c r="L174" s="1698">
        <f>SUM(L160,L172,L173)</f>
        <v>0</v>
      </c>
    </row>
    <row r="175" spans="1:14" ht="13.5" thickTop="1" x14ac:dyDescent="0.2">
      <c r="A175" s="2167" t="s">
        <v>1053</v>
      </c>
      <c r="B175" s="2168"/>
      <c r="C175" s="617"/>
      <c r="D175" s="617"/>
      <c r="E175" s="617"/>
      <c r="F175" s="617"/>
      <c r="G175" s="617"/>
      <c r="H175" s="619"/>
      <c r="I175" s="617"/>
      <c r="J175" s="617"/>
      <c r="K175" s="1705">
        <f>'Revenues 9-14'!E275-'Expenditures 15-22'!K174</f>
        <v>0</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4" customFormat="1" ht="15.75" customHeight="1" x14ac:dyDescent="0.2">
      <c r="A178" s="1641" t="s">
        <v>995</v>
      </c>
      <c r="B178" s="1642"/>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5" t="s">
        <v>167</v>
      </c>
      <c r="B180" s="615">
        <v>2190</v>
      </c>
      <c r="C180" s="466">
        <v>0</v>
      </c>
      <c r="D180" s="466">
        <v>0</v>
      </c>
      <c r="E180" s="466">
        <v>0</v>
      </c>
      <c r="F180" s="466">
        <v>0</v>
      </c>
      <c r="G180" s="466">
        <v>0</v>
      </c>
      <c r="H180" s="466">
        <v>0</v>
      </c>
      <c r="I180" s="466">
        <v>0</v>
      </c>
      <c r="J180" s="466">
        <v>0</v>
      </c>
      <c r="K180" s="1692">
        <f>SUM(C180:J180)</f>
        <v>0</v>
      </c>
      <c r="L180" s="466"/>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5" t="s">
        <v>1010</v>
      </c>
      <c r="B182" s="615">
        <v>2550</v>
      </c>
      <c r="C182" s="466">
        <v>0</v>
      </c>
      <c r="D182" s="466">
        <v>0</v>
      </c>
      <c r="E182" s="466">
        <v>0</v>
      </c>
      <c r="F182" s="466">
        <v>0</v>
      </c>
      <c r="G182" s="466">
        <v>0</v>
      </c>
      <c r="H182" s="466">
        <v>0</v>
      </c>
      <c r="I182" s="466">
        <v>0</v>
      </c>
      <c r="J182" s="466">
        <v>0</v>
      </c>
      <c r="K182" s="1692">
        <f>SUM(C182:J182)</f>
        <v>0</v>
      </c>
      <c r="L182" s="466"/>
    </row>
    <row r="183" spans="1:14" ht="12.75" customHeight="1" thickBot="1" x14ac:dyDescent="0.25">
      <c r="A183" s="1530" t="s">
        <v>1037</v>
      </c>
      <c r="B183" s="677">
        <v>2900</v>
      </c>
      <c r="C183" s="573">
        <v>0</v>
      </c>
      <c r="D183" s="573">
        <v>0</v>
      </c>
      <c r="E183" s="573">
        <v>0</v>
      </c>
      <c r="F183" s="573">
        <v>0</v>
      </c>
      <c r="G183" s="573">
        <v>0</v>
      </c>
      <c r="H183" s="573">
        <v>0</v>
      </c>
      <c r="I183" s="573">
        <v>0</v>
      </c>
      <c r="J183" s="573">
        <v>0</v>
      </c>
      <c r="K183" s="1698">
        <f>SUM(C183:J183)</f>
        <v>0</v>
      </c>
      <c r="L183" s="573"/>
    </row>
    <row r="184" spans="1:14" ht="12.75" customHeight="1" thickTop="1" thickBot="1" x14ac:dyDescent="0.25">
      <c r="A184" s="1712" t="s">
        <v>865</v>
      </c>
      <c r="B184" s="1690" t="s">
        <v>590</v>
      </c>
      <c r="C184" s="1698">
        <f>SUM(C180,C182,C183)</f>
        <v>0</v>
      </c>
      <c r="D184" s="1698">
        <f t="shared" ref="D184:J184" si="17">SUM(D180,D182,D183)</f>
        <v>0</v>
      </c>
      <c r="E184" s="1698">
        <f t="shared" si="17"/>
        <v>0</v>
      </c>
      <c r="F184" s="1698">
        <f t="shared" si="17"/>
        <v>0</v>
      </c>
      <c r="G184" s="1698">
        <f t="shared" si="17"/>
        <v>0</v>
      </c>
      <c r="H184" s="1698">
        <f t="shared" si="17"/>
        <v>0</v>
      </c>
      <c r="I184" s="1698">
        <f t="shared" si="17"/>
        <v>0</v>
      </c>
      <c r="J184" s="1698">
        <f t="shared" si="17"/>
        <v>0</v>
      </c>
      <c r="K184" s="1698">
        <f>SUM(K180,K182,K183)</f>
        <v>0</v>
      </c>
      <c r="L184" s="1698">
        <f>SUM(L180, L182:L183)</f>
        <v>0</v>
      </c>
    </row>
    <row r="185" spans="1:14" ht="15.75" customHeight="1" thickTop="1" thickBot="1" x14ac:dyDescent="0.25">
      <c r="A185" s="1643" t="s">
        <v>996</v>
      </c>
      <c r="B185" s="1632">
        <v>3000</v>
      </c>
      <c r="C185" s="573">
        <v>0</v>
      </c>
      <c r="D185" s="573">
        <v>0</v>
      </c>
      <c r="E185" s="573">
        <v>0</v>
      </c>
      <c r="F185" s="573">
        <v>0</v>
      </c>
      <c r="G185" s="573">
        <v>0</v>
      </c>
      <c r="H185" s="573">
        <v>0</v>
      </c>
      <c r="I185" s="573">
        <v>0</v>
      </c>
      <c r="J185" s="573">
        <v>0</v>
      </c>
      <c r="K185" s="1691">
        <f>SUM(C185:J185)</f>
        <v>0</v>
      </c>
      <c r="L185" s="576"/>
    </row>
    <row r="186" spans="1:14" s="674" customFormat="1" ht="15.75" customHeight="1" thickTop="1" x14ac:dyDescent="0.2">
      <c r="A186" s="1627" t="s">
        <v>93</v>
      </c>
      <c r="B186" s="1630"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5" t="s">
        <v>517</v>
      </c>
      <c r="B188" s="615">
        <v>4110</v>
      </c>
      <c r="C188" s="617"/>
      <c r="D188" s="617"/>
      <c r="E188" s="466">
        <v>0</v>
      </c>
      <c r="F188" s="617"/>
      <c r="G188" s="617"/>
      <c r="H188" s="466">
        <v>0</v>
      </c>
      <c r="I188" s="477"/>
      <c r="J188" s="617"/>
      <c r="K188" s="1692">
        <f t="shared" ref="K188:K193" si="18">SUM(E188,H188)</f>
        <v>0</v>
      </c>
      <c r="L188" s="466"/>
    </row>
    <row r="189" spans="1:14" x14ac:dyDescent="0.2">
      <c r="A189" s="1525" t="s">
        <v>322</v>
      </c>
      <c r="B189" s="615">
        <v>4120</v>
      </c>
      <c r="C189" s="617"/>
      <c r="D189" s="617"/>
      <c r="E189" s="466">
        <v>0</v>
      </c>
      <c r="F189" s="617"/>
      <c r="G189" s="617"/>
      <c r="H189" s="466">
        <v>0</v>
      </c>
      <c r="I189" s="477"/>
      <c r="J189" s="617"/>
      <c r="K189" s="1692">
        <f t="shared" si="18"/>
        <v>0</v>
      </c>
      <c r="L189" s="466"/>
    </row>
    <row r="190" spans="1:14" x14ac:dyDescent="0.2">
      <c r="A190" s="1525" t="s">
        <v>323</v>
      </c>
      <c r="B190" s="629">
        <v>4130</v>
      </c>
      <c r="C190" s="617"/>
      <c r="D190" s="617"/>
      <c r="E190" s="466">
        <v>0</v>
      </c>
      <c r="F190" s="617"/>
      <c r="G190" s="617"/>
      <c r="H190" s="466">
        <v>0</v>
      </c>
      <c r="I190" s="477"/>
      <c r="J190" s="617"/>
      <c r="K190" s="1692">
        <f t="shared" si="18"/>
        <v>0</v>
      </c>
      <c r="L190" s="466"/>
    </row>
    <row r="191" spans="1:14" x14ac:dyDescent="0.2">
      <c r="A191" s="1525" t="s">
        <v>721</v>
      </c>
      <c r="B191" s="615">
        <v>4140</v>
      </c>
      <c r="C191" s="617"/>
      <c r="D191" s="617"/>
      <c r="E191" s="466">
        <v>0</v>
      </c>
      <c r="F191" s="617"/>
      <c r="G191" s="617"/>
      <c r="H191" s="466">
        <v>0</v>
      </c>
      <c r="I191" s="477"/>
      <c r="J191" s="617"/>
      <c r="K191" s="1692">
        <f t="shared" si="18"/>
        <v>0</v>
      </c>
      <c r="L191" s="466"/>
    </row>
    <row r="192" spans="1:14" x14ac:dyDescent="0.2">
      <c r="A192" s="1525" t="s">
        <v>88</v>
      </c>
      <c r="B192" s="615">
        <v>4170</v>
      </c>
      <c r="C192" s="617"/>
      <c r="D192" s="617"/>
      <c r="E192" s="466">
        <v>0</v>
      </c>
      <c r="F192" s="617"/>
      <c r="G192" s="617"/>
      <c r="H192" s="466">
        <v>0</v>
      </c>
      <c r="I192" s="477"/>
      <c r="J192" s="617"/>
      <c r="K192" s="1692">
        <f t="shared" si="18"/>
        <v>0</v>
      </c>
      <c r="L192" s="466"/>
    </row>
    <row r="193" spans="1:14" x14ac:dyDescent="0.2">
      <c r="A193" s="1529" t="s">
        <v>722</v>
      </c>
      <c r="B193" s="629">
        <v>4190</v>
      </c>
      <c r="C193" s="617"/>
      <c r="D193" s="617"/>
      <c r="E193" s="466">
        <v>0</v>
      </c>
      <c r="F193" s="617"/>
      <c r="G193" s="617"/>
      <c r="H193" s="466">
        <v>0</v>
      </c>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69" t="s">
        <v>94</v>
      </c>
      <c r="B195" s="678" t="s">
        <v>988</v>
      </c>
      <c r="C195" s="617"/>
      <c r="D195" s="617"/>
      <c r="E195" s="656">
        <v>0</v>
      </c>
      <c r="F195" s="617"/>
      <c r="G195" s="617"/>
      <c r="H195" s="656">
        <v>0</v>
      </c>
      <c r="I195" s="477"/>
      <c r="J195" s="617"/>
      <c r="K195" s="1706">
        <f>SUM(E195,H195)</f>
        <v>0</v>
      </c>
      <c r="L195" s="656"/>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4" customFormat="1" ht="15.75" customHeight="1" thickTop="1" x14ac:dyDescent="0.2">
      <c r="A197" s="1633" t="s">
        <v>997</v>
      </c>
      <c r="B197" s="1630"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5" t="s">
        <v>89</v>
      </c>
      <c r="B199" s="615">
        <v>5110</v>
      </c>
      <c r="C199" s="617"/>
      <c r="D199" s="617"/>
      <c r="E199" s="617"/>
      <c r="F199" s="617"/>
      <c r="G199" s="617"/>
      <c r="H199" s="466">
        <v>0</v>
      </c>
      <c r="I199" s="617"/>
      <c r="J199" s="617"/>
      <c r="K199" s="1692">
        <f>SUM(H199)</f>
        <v>0</v>
      </c>
      <c r="L199" s="466"/>
    </row>
    <row r="200" spans="1:14" x14ac:dyDescent="0.2">
      <c r="A200" s="1525" t="s">
        <v>90</v>
      </c>
      <c r="B200" s="615">
        <v>5120</v>
      </c>
      <c r="C200" s="617"/>
      <c r="D200" s="617"/>
      <c r="E200" s="617"/>
      <c r="F200" s="617"/>
      <c r="G200" s="617"/>
      <c r="H200" s="466">
        <v>0</v>
      </c>
      <c r="I200" s="617"/>
      <c r="J200" s="617"/>
      <c r="K200" s="1692">
        <f>SUM(H200)</f>
        <v>0</v>
      </c>
      <c r="L200" s="466"/>
    </row>
    <row r="201" spans="1:14" ht="12.75" customHeight="1" x14ac:dyDescent="0.2">
      <c r="A201" s="1525" t="s">
        <v>1232</v>
      </c>
      <c r="B201" s="629" t="s">
        <v>638</v>
      </c>
      <c r="C201" s="617"/>
      <c r="D201" s="617"/>
      <c r="E201" s="617"/>
      <c r="F201" s="617"/>
      <c r="G201" s="617"/>
      <c r="H201" s="466">
        <v>0</v>
      </c>
      <c r="I201" s="617"/>
      <c r="J201" s="617"/>
      <c r="K201" s="1692">
        <f>SUM(H201)</f>
        <v>0</v>
      </c>
      <c r="L201" s="466"/>
    </row>
    <row r="202" spans="1:14" x14ac:dyDescent="0.2">
      <c r="A202" s="1525" t="s">
        <v>91</v>
      </c>
      <c r="B202" s="615" t="s">
        <v>610</v>
      </c>
      <c r="C202" s="617"/>
      <c r="D202" s="617"/>
      <c r="E202" s="617"/>
      <c r="F202" s="617"/>
      <c r="G202" s="617"/>
      <c r="H202" s="466">
        <v>0</v>
      </c>
      <c r="I202" s="617"/>
      <c r="J202" s="617"/>
      <c r="K202" s="1692">
        <f>SUM(H202)</f>
        <v>0</v>
      </c>
      <c r="L202" s="466"/>
    </row>
    <row r="203" spans="1:14" x14ac:dyDescent="0.2">
      <c r="A203" s="1537" t="s">
        <v>640</v>
      </c>
      <c r="B203" s="615" t="s">
        <v>639</v>
      </c>
      <c r="C203" s="617"/>
      <c r="D203" s="617"/>
      <c r="E203" s="617"/>
      <c r="F203" s="617"/>
      <c r="G203" s="617"/>
      <c r="H203" s="471">
        <v>0</v>
      </c>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79" t="s">
        <v>85</v>
      </c>
      <c r="B205" s="680" t="s">
        <v>38</v>
      </c>
      <c r="C205" s="617"/>
      <c r="D205" s="617"/>
      <c r="E205" s="617"/>
      <c r="F205" s="617"/>
      <c r="G205" s="617"/>
      <c r="H205" s="535">
        <v>0</v>
      </c>
      <c r="I205" s="617"/>
      <c r="J205" s="617"/>
      <c r="K205" s="1706">
        <f>SUM(H205)</f>
        <v>0</v>
      </c>
      <c r="L205" s="535"/>
    </row>
    <row r="206" spans="1:14" ht="30" customHeight="1" x14ac:dyDescent="0.2">
      <c r="A206" s="681" t="s">
        <v>1770</v>
      </c>
      <c r="B206" s="672" t="s">
        <v>31</v>
      </c>
      <c r="C206" s="617"/>
      <c r="D206" s="617"/>
      <c r="E206" s="617"/>
      <c r="F206" s="617"/>
      <c r="G206" s="617"/>
      <c r="H206" s="466">
        <v>0</v>
      </c>
      <c r="I206" s="617"/>
      <c r="J206" s="617"/>
      <c r="K206" s="1692">
        <f>SUM(H206)</f>
        <v>0</v>
      </c>
      <c r="L206" s="466"/>
    </row>
    <row r="207" spans="1:14" ht="15.75" customHeight="1" x14ac:dyDescent="0.2">
      <c r="A207" s="622" t="s">
        <v>790</v>
      </c>
      <c r="B207" s="672" t="s">
        <v>86</v>
      </c>
      <c r="C207" s="617"/>
      <c r="D207" s="617"/>
      <c r="E207" s="617"/>
      <c r="F207" s="617"/>
      <c r="G207" s="617"/>
      <c r="H207" s="467">
        <v>0</v>
      </c>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0</v>
      </c>
      <c r="D210" s="1691">
        <f>SUM(D184,D185)</f>
        <v>0</v>
      </c>
      <c r="E210" s="1691">
        <f>SUM(E184,E185,E196)</f>
        <v>0</v>
      </c>
      <c r="F210" s="1691">
        <f>SUM(F184,F185)</f>
        <v>0</v>
      </c>
      <c r="G210" s="1691">
        <f>SUM(G184,G185)</f>
        <v>0</v>
      </c>
      <c r="H210" s="1691">
        <f>SUM(H184,H185,H196,H208,H209)</f>
        <v>0</v>
      </c>
      <c r="I210" s="1691">
        <f>SUM(I184,I185)</f>
        <v>0</v>
      </c>
      <c r="J210" s="1691">
        <f>SUM(J184,J185)</f>
        <v>0</v>
      </c>
      <c r="K210" s="1692">
        <f>SUM(K184,K185,K196,K208,K209)</f>
        <v>0</v>
      </c>
      <c r="L210" s="1691">
        <f>SUM(L184,L185,L196,L208,L209)</f>
        <v>0</v>
      </c>
    </row>
    <row r="211" spans="1:14" ht="13.5" thickTop="1" x14ac:dyDescent="0.2">
      <c r="A211" s="2167" t="s">
        <v>1053</v>
      </c>
      <c r="B211" s="2168"/>
      <c r="C211" s="619"/>
      <c r="D211" s="619"/>
      <c r="E211" s="619"/>
      <c r="F211" s="619"/>
      <c r="G211" s="619"/>
      <c r="H211" s="619"/>
      <c r="I211" s="617"/>
      <c r="J211" s="617"/>
      <c r="K211" s="1705">
        <f>'Revenues 9-14'!F275-'Expenditures 15-22'!K210</f>
        <v>0</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9" t="s">
        <v>1022</v>
      </c>
      <c r="B213" s="2190"/>
      <c r="C213" s="1572"/>
      <c r="D213" s="1573"/>
      <c r="E213" s="1573"/>
      <c r="F213" s="1573"/>
      <c r="G213" s="1573"/>
      <c r="H213" s="1573"/>
      <c r="I213" s="1573"/>
      <c r="J213" s="1573"/>
      <c r="K213" s="1573"/>
      <c r="L213" s="1574"/>
      <c r="M213" s="610"/>
      <c r="N213" s="610"/>
    </row>
    <row r="214" spans="1:14" s="674" customFormat="1" ht="15.75" customHeight="1" x14ac:dyDescent="0.2">
      <c r="A214" s="1644" t="s">
        <v>928</v>
      </c>
      <c r="B214" s="1636" t="s">
        <v>591</v>
      </c>
      <c r="C214" s="617"/>
      <c r="D214" s="624"/>
      <c r="E214" s="617"/>
      <c r="F214" s="617"/>
      <c r="G214" s="617"/>
      <c r="H214" s="617"/>
      <c r="I214" s="617"/>
      <c r="J214" s="617"/>
      <c r="K214" s="624"/>
      <c r="L214" s="624"/>
      <c r="M214" s="665"/>
      <c r="N214" s="665"/>
    </row>
    <row r="215" spans="1:14" x14ac:dyDescent="0.2">
      <c r="A215" s="1525" t="s">
        <v>1018</v>
      </c>
      <c r="B215" s="615">
        <v>1100</v>
      </c>
      <c r="C215" s="617"/>
      <c r="D215" s="466">
        <v>0</v>
      </c>
      <c r="E215" s="617"/>
      <c r="F215" s="617"/>
      <c r="G215" s="617"/>
      <c r="H215" s="617"/>
      <c r="I215" s="617"/>
      <c r="J215" s="617"/>
      <c r="K215" s="1692">
        <f>D215</f>
        <v>0</v>
      </c>
      <c r="L215" s="466"/>
    </row>
    <row r="216" spans="1:14" x14ac:dyDescent="0.2">
      <c r="A216" s="1525" t="s">
        <v>165</v>
      </c>
      <c r="B216" s="615" t="s">
        <v>1024</v>
      </c>
      <c r="C216" s="617"/>
      <c r="D216" s="467">
        <v>0</v>
      </c>
      <c r="E216" s="617"/>
      <c r="F216" s="617"/>
      <c r="G216" s="617"/>
      <c r="H216" s="617"/>
      <c r="I216" s="617"/>
      <c r="J216" s="617"/>
      <c r="K216" s="1692">
        <f t="shared" ref="K216:K228" si="19">D216</f>
        <v>0</v>
      </c>
      <c r="L216" s="466"/>
    </row>
    <row r="217" spans="1:14" x14ac:dyDescent="0.2">
      <c r="A217" s="1525" t="s">
        <v>166</v>
      </c>
      <c r="B217" s="615">
        <v>1200</v>
      </c>
      <c r="C217" s="617"/>
      <c r="D217" s="466">
        <v>0</v>
      </c>
      <c r="E217" s="617"/>
      <c r="F217" s="617"/>
      <c r="G217" s="617"/>
      <c r="H217" s="617"/>
      <c r="I217" s="617"/>
      <c r="J217" s="617"/>
      <c r="K217" s="1692">
        <f t="shared" si="19"/>
        <v>0</v>
      </c>
      <c r="L217" s="466"/>
    </row>
    <row r="218" spans="1:14" x14ac:dyDescent="0.2">
      <c r="A218" s="1525" t="s">
        <v>296</v>
      </c>
      <c r="B218" s="615" t="s">
        <v>1025</v>
      </c>
      <c r="C218" s="617"/>
      <c r="D218" s="467">
        <v>0</v>
      </c>
      <c r="E218" s="617"/>
      <c r="F218" s="617"/>
      <c r="G218" s="617"/>
      <c r="H218" s="617"/>
      <c r="I218" s="617"/>
      <c r="J218" s="617"/>
      <c r="K218" s="1692">
        <f t="shared" si="19"/>
        <v>0</v>
      </c>
      <c r="L218" s="466"/>
    </row>
    <row r="219" spans="1:14" x14ac:dyDescent="0.2">
      <c r="A219" s="1525" t="s">
        <v>297</v>
      </c>
      <c r="B219" s="615">
        <v>1250</v>
      </c>
      <c r="C219" s="617"/>
      <c r="D219" s="466">
        <v>0</v>
      </c>
      <c r="E219" s="617"/>
      <c r="F219" s="617"/>
      <c r="G219" s="617"/>
      <c r="H219" s="617"/>
      <c r="I219" s="617"/>
      <c r="J219" s="617"/>
      <c r="K219" s="1692">
        <f t="shared" si="19"/>
        <v>0</v>
      </c>
      <c r="L219" s="466"/>
    </row>
    <row r="220" spans="1:14" x14ac:dyDescent="0.2">
      <c r="A220" s="1525" t="s">
        <v>298</v>
      </c>
      <c r="B220" s="615" t="s">
        <v>163</v>
      </c>
      <c r="C220" s="617"/>
      <c r="D220" s="467">
        <v>0</v>
      </c>
      <c r="E220" s="617"/>
      <c r="F220" s="617"/>
      <c r="G220" s="617"/>
      <c r="H220" s="617"/>
      <c r="I220" s="617"/>
      <c r="J220" s="617"/>
      <c r="K220" s="1692">
        <f t="shared" si="19"/>
        <v>0</v>
      </c>
      <c r="L220" s="466"/>
    </row>
    <row r="221" spans="1:14" x14ac:dyDescent="0.2">
      <c r="A221" s="1525" t="s">
        <v>1019</v>
      </c>
      <c r="B221" s="615">
        <v>1300</v>
      </c>
      <c r="C221" s="617"/>
      <c r="D221" s="466">
        <v>0</v>
      </c>
      <c r="E221" s="617"/>
      <c r="F221" s="617"/>
      <c r="G221" s="617"/>
      <c r="H221" s="617"/>
      <c r="I221" s="617"/>
      <c r="J221" s="617"/>
      <c r="K221" s="1692">
        <f t="shared" si="19"/>
        <v>0</v>
      </c>
      <c r="L221" s="466"/>
    </row>
    <row r="222" spans="1:14" x14ac:dyDescent="0.2">
      <c r="A222" s="1525" t="s">
        <v>747</v>
      </c>
      <c r="B222" s="615">
        <v>1400</v>
      </c>
      <c r="C222" s="617"/>
      <c r="D222" s="466">
        <v>0</v>
      </c>
      <c r="E222" s="617"/>
      <c r="F222" s="617"/>
      <c r="G222" s="617"/>
      <c r="H222" s="617"/>
      <c r="I222" s="617"/>
      <c r="J222" s="617"/>
      <c r="K222" s="1692">
        <f t="shared" si="19"/>
        <v>0</v>
      </c>
      <c r="L222" s="466"/>
    </row>
    <row r="223" spans="1:14" x14ac:dyDescent="0.2">
      <c r="A223" s="1525" t="s">
        <v>1020</v>
      </c>
      <c r="B223" s="615">
        <v>1500</v>
      </c>
      <c r="C223" s="617"/>
      <c r="D223" s="466">
        <v>0</v>
      </c>
      <c r="E223" s="617"/>
      <c r="F223" s="617"/>
      <c r="G223" s="617"/>
      <c r="H223" s="617"/>
      <c r="I223" s="617"/>
      <c r="J223" s="617"/>
      <c r="K223" s="1692">
        <f t="shared" si="19"/>
        <v>0</v>
      </c>
      <c r="L223" s="466"/>
    </row>
    <row r="224" spans="1:14" x14ac:dyDescent="0.2">
      <c r="A224" s="1525" t="s">
        <v>1021</v>
      </c>
      <c r="B224" s="615">
        <v>1600</v>
      </c>
      <c r="C224" s="617"/>
      <c r="D224" s="466">
        <v>0</v>
      </c>
      <c r="E224" s="617"/>
      <c r="F224" s="617"/>
      <c r="G224" s="617"/>
      <c r="H224" s="617"/>
      <c r="I224" s="617"/>
      <c r="J224" s="617"/>
      <c r="K224" s="1692">
        <f t="shared" si="19"/>
        <v>0</v>
      </c>
      <c r="L224" s="466"/>
    </row>
    <row r="225" spans="1:12" x14ac:dyDescent="0.2">
      <c r="A225" s="1525" t="s">
        <v>1044</v>
      </c>
      <c r="B225" s="615">
        <v>1650</v>
      </c>
      <c r="C225" s="617"/>
      <c r="D225" s="466">
        <v>0</v>
      </c>
      <c r="E225" s="617"/>
      <c r="F225" s="617"/>
      <c r="G225" s="617"/>
      <c r="H225" s="617"/>
      <c r="I225" s="617"/>
      <c r="J225" s="617"/>
      <c r="K225" s="1692">
        <f t="shared" si="19"/>
        <v>0</v>
      </c>
      <c r="L225" s="466"/>
    </row>
    <row r="226" spans="1:12" x14ac:dyDescent="0.2">
      <c r="A226" s="1525" t="s">
        <v>748</v>
      </c>
      <c r="B226" s="615" t="s">
        <v>164</v>
      </c>
      <c r="C226" s="617"/>
      <c r="D226" s="467">
        <v>0</v>
      </c>
      <c r="E226" s="617"/>
      <c r="F226" s="617"/>
      <c r="G226" s="617"/>
      <c r="H226" s="617"/>
      <c r="I226" s="617"/>
      <c r="J226" s="617"/>
      <c r="K226" s="1692">
        <f t="shared" si="19"/>
        <v>0</v>
      </c>
      <c r="L226" s="466"/>
    </row>
    <row r="227" spans="1:12" x14ac:dyDescent="0.2">
      <c r="A227" s="1525" t="s">
        <v>1148</v>
      </c>
      <c r="B227" s="615">
        <v>1800</v>
      </c>
      <c r="C227" s="617"/>
      <c r="D227" s="466">
        <v>0</v>
      </c>
      <c r="E227" s="617"/>
      <c r="F227" s="617"/>
      <c r="G227" s="617"/>
      <c r="H227" s="617"/>
      <c r="I227" s="617"/>
      <c r="J227" s="617"/>
      <c r="K227" s="1692">
        <f t="shared" si="19"/>
        <v>0</v>
      </c>
      <c r="L227" s="466"/>
    </row>
    <row r="228" spans="1:12" x14ac:dyDescent="0.2">
      <c r="A228" s="1525" t="s">
        <v>1149</v>
      </c>
      <c r="B228" s="615">
        <v>1900</v>
      </c>
      <c r="C228" s="617"/>
      <c r="D228" s="466">
        <v>0</v>
      </c>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0</v>
      </c>
      <c r="E229" s="617"/>
      <c r="F229" s="617"/>
      <c r="G229" s="617"/>
      <c r="H229" s="617"/>
      <c r="I229" s="617"/>
      <c r="J229" s="617"/>
      <c r="K229" s="1691">
        <f>SUM(K215:K228)</f>
        <v>0</v>
      </c>
      <c r="L229" s="1691">
        <f>SUM(L215:L228)</f>
        <v>0</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5" t="s">
        <v>1150</v>
      </c>
      <c r="B232" s="615">
        <v>2110</v>
      </c>
      <c r="C232" s="617"/>
      <c r="D232" s="466">
        <v>0</v>
      </c>
      <c r="E232" s="617"/>
      <c r="F232" s="617"/>
      <c r="G232" s="617"/>
      <c r="H232" s="617"/>
      <c r="I232" s="617"/>
      <c r="J232" s="617"/>
      <c r="K232" s="1692">
        <f t="shared" ref="K232:K237" si="20">D232</f>
        <v>0</v>
      </c>
      <c r="L232" s="466"/>
    </row>
    <row r="233" spans="1:12" x14ac:dyDescent="0.2">
      <c r="A233" s="1525" t="s">
        <v>1151</v>
      </c>
      <c r="B233" s="615">
        <v>2120</v>
      </c>
      <c r="C233" s="617"/>
      <c r="D233" s="466">
        <v>0</v>
      </c>
      <c r="E233" s="617"/>
      <c r="F233" s="617"/>
      <c r="G233" s="617"/>
      <c r="H233" s="617"/>
      <c r="I233" s="617"/>
      <c r="J233" s="617"/>
      <c r="K233" s="1692">
        <f t="shared" si="20"/>
        <v>0</v>
      </c>
      <c r="L233" s="466"/>
    </row>
    <row r="234" spans="1:12" x14ac:dyDescent="0.2">
      <c r="A234" s="1525" t="s">
        <v>207</v>
      </c>
      <c r="B234" s="615">
        <v>2130</v>
      </c>
      <c r="C234" s="617"/>
      <c r="D234" s="466">
        <v>0</v>
      </c>
      <c r="E234" s="617"/>
      <c r="F234" s="617"/>
      <c r="G234" s="617"/>
      <c r="H234" s="617"/>
      <c r="I234" s="617"/>
      <c r="J234" s="617"/>
      <c r="K234" s="1692">
        <f t="shared" si="20"/>
        <v>0</v>
      </c>
      <c r="L234" s="466"/>
    </row>
    <row r="235" spans="1:12" x14ac:dyDescent="0.2">
      <c r="A235" s="1525" t="s">
        <v>208</v>
      </c>
      <c r="B235" s="615">
        <v>2140</v>
      </c>
      <c r="C235" s="617"/>
      <c r="D235" s="466">
        <v>0</v>
      </c>
      <c r="E235" s="617"/>
      <c r="F235" s="617"/>
      <c r="G235" s="617"/>
      <c r="H235" s="617"/>
      <c r="I235" s="617"/>
      <c r="J235" s="617"/>
      <c r="K235" s="1692">
        <f t="shared" si="20"/>
        <v>0</v>
      </c>
      <c r="L235" s="466"/>
    </row>
    <row r="236" spans="1:12" x14ac:dyDescent="0.2">
      <c r="A236" s="1525" t="s">
        <v>209</v>
      </c>
      <c r="B236" s="615">
        <v>2150</v>
      </c>
      <c r="C236" s="617"/>
      <c r="D236" s="466">
        <v>0</v>
      </c>
      <c r="E236" s="617"/>
      <c r="F236" s="617"/>
      <c r="G236" s="617"/>
      <c r="H236" s="617"/>
      <c r="I236" s="617"/>
      <c r="J236" s="617"/>
      <c r="K236" s="1692">
        <f t="shared" si="20"/>
        <v>0</v>
      </c>
      <c r="L236" s="466"/>
    </row>
    <row r="237" spans="1:12" x14ac:dyDescent="0.2">
      <c r="A237" s="1525" t="s">
        <v>167</v>
      </c>
      <c r="B237" s="615">
        <v>2190</v>
      </c>
      <c r="C237" s="617"/>
      <c r="D237" s="466">
        <v>0</v>
      </c>
      <c r="E237" s="617"/>
      <c r="F237" s="617"/>
      <c r="G237" s="617"/>
      <c r="H237" s="617"/>
      <c r="I237" s="617"/>
      <c r="J237" s="617"/>
      <c r="K237" s="1692">
        <f t="shared" si="20"/>
        <v>0</v>
      </c>
      <c r="L237" s="466"/>
    </row>
    <row r="238" spans="1:12" ht="12.75" customHeight="1" thickBot="1" x14ac:dyDescent="0.25">
      <c r="A238" s="1689" t="s">
        <v>581</v>
      </c>
      <c r="B238" s="1696" t="s">
        <v>740</v>
      </c>
      <c r="C238" s="617"/>
      <c r="D238" s="1691">
        <f>SUM(D232:D237)</f>
        <v>0</v>
      </c>
      <c r="E238" s="617"/>
      <c r="F238" s="617"/>
      <c r="G238" s="617"/>
      <c r="H238" s="617"/>
      <c r="I238" s="617"/>
      <c r="J238" s="617"/>
      <c r="K238" s="1691">
        <f>SUM(K232:K237)</f>
        <v>0</v>
      </c>
      <c r="L238" s="1691">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0</v>
      </c>
      <c r="E240" s="617"/>
      <c r="F240" s="617"/>
      <c r="G240" s="617"/>
      <c r="H240" s="617"/>
      <c r="I240" s="617"/>
      <c r="J240" s="617"/>
      <c r="K240" s="1693">
        <f>D240</f>
        <v>0</v>
      </c>
      <c r="L240" s="481"/>
    </row>
    <row r="241" spans="1:12" x14ac:dyDescent="0.2">
      <c r="A241" s="1525" t="s">
        <v>869</v>
      </c>
      <c r="B241" s="615">
        <v>2220</v>
      </c>
      <c r="C241" s="617"/>
      <c r="D241" s="466">
        <v>0</v>
      </c>
      <c r="E241" s="617"/>
      <c r="F241" s="617"/>
      <c r="G241" s="617"/>
      <c r="H241" s="617"/>
      <c r="I241" s="617"/>
      <c r="J241" s="617"/>
      <c r="K241" s="1693">
        <f>D241</f>
        <v>0</v>
      </c>
      <c r="L241" s="466"/>
    </row>
    <row r="242" spans="1:12" x14ac:dyDescent="0.2">
      <c r="A242" s="1525" t="s">
        <v>870</v>
      </c>
      <c r="B242" s="615">
        <v>2230</v>
      </c>
      <c r="C242" s="617"/>
      <c r="D242" s="466">
        <v>0</v>
      </c>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0</v>
      </c>
      <c r="E243" s="617"/>
      <c r="F243" s="617"/>
      <c r="G243" s="617"/>
      <c r="H243" s="617"/>
      <c r="I243" s="617"/>
      <c r="J243" s="617"/>
      <c r="K243" s="1691">
        <f>SUM(K240:K242)</f>
        <v>0</v>
      </c>
      <c r="L243" s="1691">
        <f>SUM(L240:L242)</f>
        <v>0</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5" t="s">
        <v>871</v>
      </c>
      <c r="B245" s="615">
        <v>2310</v>
      </c>
      <c r="C245" s="617"/>
      <c r="D245" s="481">
        <v>0</v>
      </c>
      <c r="E245" s="617"/>
      <c r="F245" s="617"/>
      <c r="G245" s="617"/>
      <c r="H245" s="617"/>
      <c r="I245" s="617"/>
      <c r="J245" s="617"/>
      <c r="K245" s="1693">
        <f>D245</f>
        <v>0</v>
      </c>
      <c r="L245" s="481"/>
    </row>
    <row r="246" spans="1:12" x14ac:dyDescent="0.2">
      <c r="A246" s="1525" t="s">
        <v>872</v>
      </c>
      <c r="B246" s="615">
        <v>2320</v>
      </c>
      <c r="C246" s="617"/>
      <c r="D246" s="466">
        <v>0</v>
      </c>
      <c r="E246" s="617"/>
      <c r="F246" s="617"/>
      <c r="G246" s="617"/>
      <c r="H246" s="617"/>
      <c r="I246" s="617"/>
      <c r="J246" s="617"/>
      <c r="K246" s="1693">
        <f t="shared" ref="K246:K256" si="21">D246</f>
        <v>0</v>
      </c>
      <c r="L246" s="466"/>
    </row>
    <row r="247" spans="1:12" x14ac:dyDescent="0.2">
      <c r="A247" s="1525" t="s">
        <v>873</v>
      </c>
      <c r="B247" s="615">
        <v>2330</v>
      </c>
      <c r="C247" s="617"/>
      <c r="D247" s="466">
        <v>0</v>
      </c>
      <c r="E247" s="617"/>
      <c r="F247" s="617"/>
      <c r="G247" s="617"/>
      <c r="H247" s="617"/>
      <c r="I247" s="617"/>
      <c r="J247" s="617"/>
      <c r="K247" s="1693">
        <f t="shared" si="21"/>
        <v>0</v>
      </c>
      <c r="L247" s="466"/>
    </row>
    <row r="248" spans="1:12" x14ac:dyDescent="0.2">
      <c r="A248" s="1526" t="s">
        <v>317</v>
      </c>
      <c r="B248" s="603" t="s">
        <v>299</v>
      </c>
      <c r="C248" s="617"/>
      <c r="D248" s="474">
        <v>0</v>
      </c>
      <c r="E248" s="617"/>
      <c r="F248" s="617"/>
      <c r="G248" s="617"/>
      <c r="H248" s="617"/>
      <c r="I248" s="617"/>
      <c r="J248" s="617"/>
      <c r="K248" s="1693">
        <f t="shared" si="21"/>
        <v>0</v>
      </c>
      <c r="L248" s="466"/>
    </row>
    <row r="249" spans="1:12" x14ac:dyDescent="0.2">
      <c r="A249" s="1527" t="s">
        <v>1908</v>
      </c>
      <c r="B249" s="683" t="s">
        <v>300</v>
      </c>
      <c r="C249" s="617"/>
      <c r="D249" s="474">
        <v>0</v>
      </c>
      <c r="E249" s="617"/>
      <c r="F249" s="617"/>
      <c r="G249" s="617"/>
      <c r="H249" s="617"/>
      <c r="I249" s="617"/>
      <c r="J249" s="617"/>
      <c r="K249" s="1693">
        <f t="shared" si="21"/>
        <v>0</v>
      </c>
      <c r="L249" s="466"/>
    </row>
    <row r="250" spans="1:12" x14ac:dyDescent="0.2">
      <c r="A250" s="1526" t="s">
        <v>1909</v>
      </c>
      <c r="B250" s="603" t="s">
        <v>301</v>
      </c>
      <c r="C250" s="617"/>
      <c r="D250" s="474">
        <v>0</v>
      </c>
      <c r="E250" s="617"/>
      <c r="F250" s="617"/>
      <c r="G250" s="617"/>
      <c r="H250" s="617"/>
      <c r="I250" s="617"/>
      <c r="J250" s="617"/>
      <c r="K250" s="1693">
        <f t="shared" si="21"/>
        <v>0</v>
      </c>
      <c r="L250" s="466"/>
    </row>
    <row r="251" spans="1:12" x14ac:dyDescent="0.2">
      <c r="A251" s="1526" t="s">
        <v>256</v>
      </c>
      <c r="B251" s="603" t="s">
        <v>302</v>
      </c>
      <c r="C251" s="617"/>
      <c r="D251" s="474">
        <v>0</v>
      </c>
      <c r="E251" s="617"/>
      <c r="F251" s="617"/>
      <c r="G251" s="617"/>
      <c r="H251" s="617"/>
      <c r="I251" s="617"/>
      <c r="J251" s="617"/>
      <c r="K251" s="1693">
        <f t="shared" si="21"/>
        <v>0</v>
      </c>
      <c r="L251" s="466"/>
    </row>
    <row r="252" spans="1:12" x14ac:dyDescent="0.2">
      <c r="A252" s="1526" t="s">
        <v>726</v>
      </c>
      <c r="B252" s="603" t="s">
        <v>303</v>
      </c>
      <c r="C252" s="617"/>
      <c r="D252" s="474">
        <v>0</v>
      </c>
      <c r="E252" s="617"/>
      <c r="F252" s="617"/>
      <c r="G252" s="617"/>
      <c r="H252" s="617"/>
      <c r="I252" s="617"/>
      <c r="J252" s="617"/>
      <c r="K252" s="1693">
        <f t="shared" si="21"/>
        <v>0</v>
      </c>
      <c r="L252" s="466"/>
    </row>
    <row r="253" spans="1:12" x14ac:dyDescent="0.2">
      <c r="A253" s="1526" t="s">
        <v>257</v>
      </c>
      <c r="B253" s="603" t="s">
        <v>304</v>
      </c>
      <c r="C253" s="617"/>
      <c r="D253" s="474">
        <v>0</v>
      </c>
      <c r="E253" s="617"/>
      <c r="F253" s="617"/>
      <c r="G253" s="617"/>
      <c r="H253" s="617"/>
      <c r="I253" s="617"/>
      <c r="J253" s="617"/>
      <c r="K253" s="1693">
        <f t="shared" si="21"/>
        <v>0</v>
      </c>
      <c r="L253" s="466"/>
    </row>
    <row r="254" spans="1:12" ht="22.5" x14ac:dyDescent="0.2">
      <c r="A254" s="1526" t="s">
        <v>1087</v>
      </c>
      <c r="B254" s="683" t="s">
        <v>305</v>
      </c>
      <c r="C254" s="617"/>
      <c r="D254" s="474">
        <v>0</v>
      </c>
      <c r="E254" s="617"/>
      <c r="F254" s="617"/>
      <c r="G254" s="617"/>
      <c r="H254" s="617"/>
      <c r="I254" s="617"/>
      <c r="J254" s="617"/>
      <c r="K254" s="1693">
        <f t="shared" si="21"/>
        <v>0</v>
      </c>
      <c r="L254" s="466"/>
    </row>
    <row r="255" spans="1:12" x14ac:dyDescent="0.2">
      <c r="A255" s="1526" t="s">
        <v>1088</v>
      </c>
      <c r="B255" s="603" t="s">
        <v>306</v>
      </c>
      <c r="C255" s="617"/>
      <c r="D255" s="474">
        <v>0</v>
      </c>
      <c r="E255" s="617"/>
      <c r="F255" s="617"/>
      <c r="G255" s="617"/>
      <c r="H255" s="617"/>
      <c r="I255" s="617"/>
      <c r="J255" s="617"/>
      <c r="K255" s="1693">
        <f t="shared" si="21"/>
        <v>0</v>
      </c>
      <c r="L255" s="466"/>
    </row>
    <row r="256" spans="1:12" x14ac:dyDescent="0.2">
      <c r="A256" s="1526" t="s">
        <v>1028</v>
      </c>
      <c r="B256" s="615" t="s">
        <v>307</v>
      </c>
      <c r="C256" s="617"/>
      <c r="D256" s="474">
        <v>0</v>
      </c>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0</v>
      </c>
      <c r="E257" s="617"/>
      <c r="F257" s="617"/>
      <c r="G257" s="617"/>
      <c r="H257" s="617"/>
      <c r="I257" s="617"/>
      <c r="J257" s="617"/>
      <c r="K257" s="1691">
        <f>SUM(K245:K256)</f>
        <v>0</v>
      </c>
      <c r="L257" s="1691">
        <f>SUM(L245:L256)</f>
        <v>0</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5" t="s">
        <v>1127</v>
      </c>
      <c r="B259" s="685">
        <v>2410</v>
      </c>
      <c r="C259" s="617"/>
      <c r="D259" s="481">
        <v>0</v>
      </c>
      <c r="E259" s="617"/>
      <c r="F259" s="617"/>
      <c r="G259" s="617"/>
      <c r="H259" s="617"/>
      <c r="I259" s="617"/>
      <c r="J259" s="617"/>
      <c r="K259" s="1693">
        <f>D259</f>
        <v>0</v>
      </c>
      <c r="L259" s="481"/>
    </row>
    <row r="260" spans="1:14" s="598" customFormat="1" x14ac:dyDescent="0.2">
      <c r="A260" s="1543" t="s">
        <v>1907</v>
      </c>
      <c r="B260" s="629">
        <v>2490</v>
      </c>
      <c r="C260" s="617"/>
      <c r="D260" s="466">
        <v>0</v>
      </c>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0</v>
      </c>
      <c r="E261" s="617"/>
      <c r="F261" s="617"/>
      <c r="G261" s="617"/>
      <c r="H261" s="617"/>
      <c r="I261" s="617"/>
      <c r="J261" s="617"/>
      <c r="K261" s="1691">
        <f>SUM(K259:K260)</f>
        <v>0</v>
      </c>
      <c r="L261" s="1691">
        <f>SUM(L259:L260)</f>
        <v>0</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5" t="s">
        <v>1128</v>
      </c>
      <c r="B263" s="685">
        <v>2510</v>
      </c>
      <c r="C263" s="617"/>
      <c r="D263" s="466">
        <v>0</v>
      </c>
      <c r="E263" s="617"/>
      <c r="F263" s="617"/>
      <c r="G263" s="617"/>
      <c r="H263" s="617"/>
      <c r="I263" s="617"/>
      <c r="J263" s="617"/>
      <c r="K263" s="1693">
        <f>D263</f>
        <v>0</v>
      </c>
      <c r="L263" s="481"/>
    </row>
    <row r="264" spans="1:14" x14ac:dyDescent="0.2">
      <c r="A264" s="1525" t="s">
        <v>483</v>
      </c>
      <c r="B264" s="685">
        <v>2520</v>
      </c>
      <c r="C264" s="617"/>
      <c r="D264" s="466">
        <v>0</v>
      </c>
      <c r="E264" s="617"/>
      <c r="F264" s="617"/>
      <c r="G264" s="617"/>
      <c r="H264" s="617"/>
      <c r="I264" s="617"/>
      <c r="J264" s="617"/>
      <c r="K264" s="1693">
        <f t="shared" ref="K264:K269" si="22">D264</f>
        <v>0</v>
      </c>
      <c r="L264" s="466"/>
    </row>
    <row r="265" spans="1:14" x14ac:dyDescent="0.2">
      <c r="A265" s="1525" t="s">
        <v>4</v>
      </c>
      <c r="B265" s="615">
        <v>2530</v>
      </c>
      <c r="C265" s="617"/>
      <c r="D265" s="466">
        <v>0</v>
      </c>
      <c r="E265" s="617"/>
      <c r="F265" s="617"/>
      <c r="G265" s="617"/>
      <c r="H265" s="617"/>
      <c r="I265" s="617"/>
      <c r="J265" s="617"/>
      <c r="K265" s="1693">
        <f t="shared" si="22"/>
        <v>0</v>
      </c>
      <c r="L265" s="466"/>
    </row>
    <row r="266" spans="1:14" x14ac:dyDescent="0.2">
      <c r="A266" s="1525" t="s">
        <v>206</v>
      </c>
      <c r="B266" s="615">
        <v>2540</v>
      </c>
      <c r="C266" s="617"/>
      <c r="D266" s="466">
        <v>0</v>
      </c>
      <c r="E266" s="617"/>
      <c r="F266" s="617"/>
      <c r="G266" s="617"/>
      <c r="H266" s="617"/>
      <c r="I266" s="617"/>
      <c r="J266" s="617"/>
      <c r="K266" s="1693">
        <f t="shared" si="22"/>
        <v>0</v>
      </c>
      <c r="L266" s="466"/>
    </row>
    <row r="267" spans="1:14" x14ac:dyDescent="0.2">
      <c r="A267" s="1525" t="s">
        <v>1010</v>
      </c>
      <c r="B267" s="615">
        <v>2550</v>
      </c>
      <c r="C267" s="617"/>
      <c r="D267" s="466">
        <v>0</v>
      </c>
      <c r="E267" s="617"/>
      <c r="F267" s="617"/>
      <c r="G267" s="617"/>
      <c r="H267" s="617"/>
      <c r="I267" s="617"/>
      <c r="J267" s="617"/>
      <c r="K267" s="1693">
        <f t="shared" si="22"/>
        <v>0</v>
      </c>
      <c r="L267" s="466"/>
    </row>
    <row r="268" spans="1:14" x14ac:dyDescent="0.2">
      <c r="A268" s="1525" t="s">
        <v>102</v>
      </c>
      <c r="B268" s="615">
        <v>2560</v>
      </c>
      <c r="C268" s="617"/>
      <c r="D268" s="466">
        <v>0</v>
      </c>
      <c r="E268" s="617"/>
      <c r="F268" s="617"/>
      <c r="G268" s="617"/>
      <c r="H268" s="617"/>
      <c r="I268" s="617"/>
      <c r="J268" s="617"/>
      <c r="K268" s="1693">
        <f t="shared" si="22"/>
        <v>0</v>
      </c>
      <c r="L268" s="466"/>
    </row>
    <row r="269" spans="1:14" x14ac:dyDescent="0.2">
      <c r="A269" s="1525" t="s">
        <v>103</v>
      </c>
      <c r="B269" s="615">
        <v>2570</v>
      </c>
      <c r="C269" s="617"/>
      <c r="D269" s="466">
        <v>0</v>
      </c>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0</v>
      </c>
      <c r="E270" s="617"/>
      <c r="F270" s="617"/>
      <c r="G270" s="617"/>
      <c r="H270" s="617"/>
      <c r="I270" s="617"/>
      <c r="J270" s="617"/>
      <c r="K270" s="1691">
        <f>SUM(K263:K269)</f>
        <v>0</v>
      </c>
      <c r="L270" s="1691">
        <f>SUM(L263:L269)</f>
        <v>0</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5" t="s">
        <v>1120</v>
      </c>
      <c r="B272" s="615">
        <v>2610</v>
      </c>
      <c r="C272" s="617"/>
      <c r="D272" s="481">
        <v>0</v>
      </c>
      <c r="E272" s="617"/>
      <c r="F272" s="617"/>
      <c r="G272" s="617"/>
      <c r="H272" s="617"/>
      <c r="I272" s="617"/>
      <c r="J272" s="617"/>
      <c r="K272" s="1693">
        <f>D272</f>
        <v>0</v>
      </c>
      <c r="L272" s="481"/>
    </row>
    <row r="273" spans="1:12" x14ac:dyDescent="0.2">
      <c r="A273" s="1525" t="s">
        <v>628</v>
      </c>
      <c r="B273" s="629">
        <v>2620</v>
      </c>
      <c r="C273" s="617"/>
      <c r="D273" s="466">
        <v>0</v>
      </c>
      <c r="E273" s="617"/>
      <c r="F273" s="617"/>
      <c r="G273" s="617"/>
      <c r="H273" s="617"/>
      <c r="I273" s="617"/>
      <c r="J273" s="617"/>
      <c r="K273" s="1693">
        <f>D273</f>
        <v>0</v>
      </c>
      <c r="L273" s="466"/>
    </row>
    <row r="274" spans="1:12" ht="12" customHeight="1" x14ac:dyDescent="0.2">
      <c r="A274" s="1525" t="s">
        <v>1121</v>
      </c>
      <c r="B274" s="615">
        <v>2630</v>
      </c>
      <c r="C274" s="617"/>
      <c r="D274" s="466">
        <v>0</v>
      </c>
      <c r="E274" s="617"/>
      <c r="F274" s="617"/>
      <c r="G274" s="617"/>
      <c r="H274" s="617"/>
      <c r="I274" s="617"/>
      <c r="J274" s="617"/>
      <c r="K274" s="1693">
        <f>D274</f>
        <v>0</v>
      </c>
      <c r="L274" s="466"/>
    </row>
    <row r="275" spans="1:12" x14ac:dyDescent="0.2">
      <c r="A275" s="1525" t="s">
        <v>423</v>
      </c>
      <c r="B275" s="615">
        <v>2640</v>
      </c>
      <c r="C275" s="617"/>
      <c r="D275" s="466">
        <v>0</v>
      </c>
      <c r="E275" s="617"/>
      <c r="F275" s="617"/>
      <c r="G275" s="617"/>
      <c r="H275" s="617"/>
      <c r="I275" s="617"/>
      <c r="J275" s="617"/>
      <c r="K275" s="1693">
        <f>D275</f>
        <v>0</v>
      </c>
      <c r="L275" s="466"/>
    </row>
    <row r="276" spans="1:12" x14ac:dyDescent="0.2">
      <c r="A276" s="1525" t="s">
        <v>424</v>
      </c>
      <c r="B276" s="615">
        <v>2660</v>
      </c>
      <c r="C276" s="617"/>
      <c r="D276" s="466">
        <v>0</v>
      </c>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1" t="s">
        <v>1037</v>
      </c>
      <c r="B278" s="655" t="s">
        <v>595</v>
      </c>
      <c r="C278" s="617"/>
      <c r="D278" s="656">
        <v>0</v>
      </c>
      <c r="E278" s="617"/>
      <c r="F278" s="617"/>
      <c r="G278" s="617"/>
      <c r="H278" s="617"/>
      <c r="I278" s="617"/>
      <c r="J278" s="617"/>
      <c r="K278" s="1706">
        <f>D278</f>
        <v>0</v>
      </c>
      <c r="L278" s="656"/>
    </row>
    <row r="279" spans="1:12" ht="12.75" customHeight="1" thickBot="1" x14ac:dyDescent="0.25">
      <c r="A279" s="1719" t="s">
        <v>865</v>
      </c>
      <c r="B279" s="1702">
        <v>2000</v>
      </c>
      <c r="C279" s="617"/>
      <c r="D279" s="1698">
        <f>SUM(D238,D243,D257,D261,D270,D277,D278)</f>
        <v>0</v>
      </c>
      <c r="E279" s="617"/>
      <c r="F279" s="617"/>
      <c r="G279" s="617"/>
      <c r="H279" s="617"/>
      <c r="I279" s="617"/>
      <c r="J279" s="617"/>
      <c r="K279" s="1698">
        <f>SUM(K238,K243,K257,K261,K270,K277,K278)</f>
        <v>0</v>
      </c>
      <c r="L279" s="1698">
        <f>SUM(L238,L243,L257,L261,L270,L277,L278)</f>
        <v>0</v>
      </c>
    </row>
    <row r="280" spans="1:12" ht="15.75" customHeight="1" thickTop="1" thickBot="1" x14ac:dyDescent="0.25">
      <c r="A280" s="1645" t="s">
        <v>930</v>
      </c>
      <c r="B280" s="1634">
        <v>3000</v>
      </c>
      <c r="C280" s="617"/>
      <c r="D280" s="576">
        <v>0</v>
      </c>
      <c r="E280" s="617"/>
      <c r="F280" s="617"/>
      <c r="G280" s="617"/>
      <c r="H280" s="617"/>
      <c r="I280" s="617"/>
      <c r="J280" s="617"/>
      <c r="K280" s="1700">
        <f>D280</f>
        <v>0</v>
      </c>
      <c r="L280" s="576"/>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0" t="s">
        <v>1957</v>
      </c>
      <c r="C282" s="617"/>
      <c r="D282" s="467" t="s">
        <v>1231</v>
      </c>
      <c r="E282" s="617"/>
      <c r="F282" s="617"/>
      <c r="G282" s="617"/>
      <c r="H282" s="617"/>
      <c r="I282" s="617"/>
      <c r="J282" s="617"/>
      <c r="K282" s="1692" t="str">
        <f>D282</f>
        <v xml:space="preserve"> </v>
      </c>
      <c r="L282" s="467"/>
    </row>
    <row r="283" spans="1:12" x14ac:dyDescent="0.2">
      <c r="A283" s="1525" t="s">
        <v>322</v>
      </c>
      <c r="B283" s="615">
        <v>4120</v>
      </c>
      <c r="C283" s="617"/>
      <c r="D283" s="466">
        <v>0</v>
      </c>
      <c r="E283" s="617"/>
      <c r="F283" s="617"/>
      <c r="G283" s="617"/>
      <c r="H283" s="617"/>
      <c r="I283" s="617"/>
      <c r="J283" s="617"/>
      <c r="K283" s="1692">
        <f>D283</f>
        <v>0</v>
      </c>
      <c r="L283" s="466"/>
    </row>
    <row r="284" spans="1:12" x14ac:dyDescent="0.2">
      <c r="A284" s="1525" t="s">
        <v>721</v>
      </c>
      <c r="B284" s="615">
        <v>4140</v>
      </c>
      <c r="C284" s="617"/>
      <c r="D284" s="467">
        <v>0</v>
      </c>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92">
        <f>H288</f>
        <v>0</v>
      </c>
      <c r="L288" s="466"/>
    </row>
    <row r="289" spans="1:14" x14ac:dyDescent="0.2">
      <c r="A289" s="1525" t="s">
        <v>90</v>
      </c>
      <c r="B289" s="615">
        <v>5120</v>
      </c>
      <c r="C289" s="617"/>
      <c r="D289" s="617"/>
      <c r="E289" s="617"/>
      <c r="F289" s="617"/>
      <c r="G289" s="617"/>
      <c r="H289" s="466">
        <v>0</v>
      </c>
      <c r="I289" s="617"/>
      <c r="J289" s="617"/>
      <c r="K289" s="1692">
        <f>H289</f>
        <v>0</v>
      </c>
      <c r="L289" s="466"/>
    </row>
    <row r="290" spans="1:14" ht="12.75" customHeight="1" x14ac:dyDescent="0.2">
      <c r="A290" s="1525" t="s">
        <v>1232</v>
      </c>
      <c r="B290" s="629" t="s">
        <v>638</v>
      </c>
      <c r="C290" s="617"/>
      <c r="D290" s="617"/>
      <c r="E290" s="617"/>
      <c r="F290" s="617"/>
      <c r="G290" s="617"/>
      <c r="H290" s="466">
        <v>0</v>
      </c>
      <c r="I290" s="617"/>
      <c r="J290" s="617"/>
      <c r="K290" s="1692">
        <f>H290</f>
        <v>0</v>
      </c>
      <c r="L290" s="466"/>
    </row>
    <row r="291" spans="1:14" x14ac:dyDescent="0.2">
      <c r="A291" s="1525" t="s">
        <v>91</v>
      </c>
      <c r="B291" s="615" t="s">
        <v>610</v>
      </c>
      <c r="C291" s="617"/>
      <c r="D291" s="617"/>
      <c r="E291" s="617"/>
      <c r="F291" s="617"/>
      <c r="G291" s="617"/>
      <c r="H291" s="466">
        <v>0</v>
      </c>
      <c r="I291" s="617"/>
      <c r="J291" s="617"/>
      <c r="K291" s="1692">
        <f>H291</f>
        <v>0</v>
      </c>
      <c r="L291" s="466"/>
    </row>
    <row r="292" spans="1:14" x14ac:dyDescent="0.2">
      <c r="A292" s="1525" t="s">
        <v>786</v>
      </c>
      <c r="B292" s="615" t="s">
        <v>639</v>
      </c>
      <c r="C292" s="617"/>
      <c r="D292" s="617"/>
      <c r="E292" s="617"/>
      <c r="F292" s="617"/>
      <c r="G292" s="617"/>
      <c r="H292" s="466">
        <v>0</v>
      </c>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6"/>
      <c r="I294" s="617"/>
      <c r="J294" s="617"/>
      <c r="K294" s="686"/>
      <c r="L294" s="578"/>
    </row>
    <row r="295" spans="1:14" ht="12.75" customHeight="1" thickTop="1" thickBot="1" x14ac:dyDescent="0.25">
      <c r="A295" s="2185" t="s">
        <v>526</v>
      </c>
      <c r="B295" s="2186"/>
      <c r="C295" s="617"/>
      <c r="D295" s="1691">
        <f>SUM(D229,D279,D280,D285)</f>
        <v>0</v>
      </c>
      <c r="E295" s="617"/>
      <c r="F295" s="617"/>
      <c r="G295" s="617"/>
      <c r="H295" s="1691">
        <f>H293</f>
        <v>0</v>
      </c>
      <c r="I295" s="617"/>
      <c r="J295" s="617"/>
      <c r="K295" s="1691">
        <f>SUM(K229,K279,K280,K285,K293,K294)</f>
        <v>0</v>
      </c>
      <c r="L295" s="1691">
        <f>SUM(L229,L279,L280,L285,L293,L294)</f>
        <v>0</v>
      </c>
    </row>
    <row r="296" spans="1:14" ht="13.5" thickTop="1" x14ac:dyDescent="0.2">
      <c r="A296" s="2167" t="s">
        <v>1053</v>
      </c>
      <c r="B296" s="2168"/>
      <c r="C296" s="617"/>
      <c r="D296" s="619"/>
      <c r="E296" s="617"/>
      <c r="F296" s="617"/>
      <c r="G296" s="617"/>
      <c r="H296" s="687"/>
      <c r="I296" s="617"/>
      <c r="J296" s="617"/>
      <c r="K296" s="1705">
        <f>'Revenues 9-14'!G275-'Expenditures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7" t="s">
        <v>145</v>
      </c>
      <c r="B298" s="2171"/>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8" t="s">
        <v>629</v>
      </c>
      <c r="B301" s="689">
        <v>2530</v>
      </c>
      <c r="C301" s="466">
        <v>0</v>
      </c>
      <c r="D301" s="466">
        <v>0</v>
      </c>
      <c r="E301" s="466">
        <v>0</v>
      </c>
      <c r="F301" s="466">
        <v>0</v>
      </c>
      <c r="G301" s="466">
        <v>0</v>
      </c>
      <c r="H301" s="466">
        <v>0</v>
      </c>
      <c r="I301" s="466">
        <v>0</v>
      </c>
      <c r="J301" s="466">
        <v>0</v>
      </c>
      <c r="K301" s="1692">
        <f>SUM(C301:J301)</f>
        <v>0</v>
      </c>
      <c r="L301" s="467"/>
    </row>
    <row r="302" spans="1:14" ht="13.5" customHeight="1" x14ac:dyDescent="0.2">
      <c r="A302" s="1538" t="s">
        <v>1037</v>
      </c>
      <c r="B302" s="615" t="s">
        <v>595</v>
      </c>
      <c r="C302" s="466">
        <v>0</v>
      </c>
      <c r="D302" s="466">
        <v>0</v>
      </c>
      <c r="E302" s="466">
        <v>0</v>
      </c>
      <c r="F302" s="466">
        <v>0</v>
      </c>
      <c r="G302" s="466">
        <v>0</v>
      </c>
      <c r="H302" s="466">
        <v>0</v>
      </c>
      <c r="I302" s="466">
        <v>0</v>
      </c>
      <c r="J302" s="466">
        <v>0</v>
      </c>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9" t="s">
        <v>1962</v>
      </c>
      <c r="B306" s="690" t="s">
        <v>1957</v>
      </c>
      <c r="C306" s="617"/>
      <c r="D306" s="617"/>
      <c r="E306" s="467" t="s">
        <v>1231</v>
      </c>
      <c r="F306" s="617"/>
      <c r="G306" s="617"/>
      <c r="H306" s="467" t="s">
        <v>1231</v>
      </c>
      <c r="I306" s="617"/>
      <c r="J306" s="617"/>
      <c r="K306" s="1692">
        <f>SUM(E306,H306)</f>
        <v>0</v>
      </c>
      <c r="L306" s="467"/>
    </row>
    <row r="307" spans="1:14" x14ac:dyDescent="0.2">
      <c r="A307" s="1525" t="s">
        <v>322</v>
      </c>
      <c r="B307" s="615">
        <v>4120</v>
      </c>
      <c r="C307" s="617"/>
      <c r="D307" s="617"/>
      <c r="E307" s="467">
        <v>0</v>
      </c>
      <c r="F307" s="617"/>
      <c r="G307" s="617"/>
      <c r="H307" s="467">
        <v>0</v>
      </c>
      <c r="I307" s="477"/>
      <c r="J307" s="617"/>
      <c r="K307" s="1692">
        <f>SUM(E307,H307)</f>
        <v>0</v>
      </c>
      <c r="L307" s="466"/>
    </row>
    <row r="308" spans="1:14" x14ac:dyDescent="0.2">
      <c r="A308" s="1525" t="s">
        <v>721</v>
      </c>
      <c r="B308" s="615">
        <v>4140</v>
      </c>
      <c r="C308" s="617"/>
      <c r="D308" s="617"/>
      <c r="E308" s="467">
        <v>0</v>
      </c>
      <c r="F308" s="617"/>
      <c r="G308" s="617"/>
      <c r="H308" s="467">
        <v>0</v>
      </c>
      <c r="I308" s="477"/>
      <c r="J308" s="617"/>
      <c r="K308" s="1692">
        <f>SUM(E308,H308)</f>
        <v>0</v>
      </c>
      <c r="L308" s="466"/>
    </row>
    <row r="309" spans="1:14" ht="12.75" customHeight="1" x14ac:dyDescent="0.2">
      <c r="A309" s="1529" t="s">
        <v>722</v>
      </c>
      <c r="B309" s="629">
        <v>4190</v>
      </c>
      <c r="C309" s="617"/>
      <c r="D309" s="617"/>
      <c r="E309" s="467">
        <v>0</v>
      </c>
      <c r="F309" s="617"/>
      <c r="G309" s="617"/>
      <c r="H309" s="467">
        <v>0</v>
      </c>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4" customFormat="1" ht="12.75" customHeight="1" thickTop="1" thickBot="1" x14ac:dyDescent="0.25">
      <c r="A312" s="2182" t="s">
        <v>295</v>
      </c>
      <c r="B312" s="2183"/>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5"/>
      <c r="N312" s="665"/>
    </row>
    <row r="313" spans="1:14" ht="13.5" thickTop="1" x14ac:dyDescent="0.2">
      <c r="A313" s="2178" t="s">
        <v>1053</v>
      </c>
      <c r="B313" s="2179"/>
      <c r="C313" s="627"/>
      <c r="D313" s="627"/>
      <c r="E313" s="627"/>
      <c r="F313" s="627"/>
      <c r="G313" s="627"/>
      <c r="H313" s="627"/>
      <c r="I313" s="627"/>
      <c r="J313" s="627"/>
      <c r="K313" s="1706">
        <f>'Revenues 9-14'!H275-'Expenditures 15-22'!K312</f>
        <v>0</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1" t="s">
        <v>151</v>
      </c>
      <c r="B315" s="2192"/>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3" t="s">
        <v>954</v>
      </c>
      <c r="B317" s="2192"/>
      <c r="C317" s="1577"/>
      <c r="D317" s="1578"/>
      <c r="E317" s="1578"/>
      <c r="F317" s="1578"/>
      <c r="G317" s="1578"/>
      <c r="H317" s="1578"/>
      <c r="I317" s="1578"/>
      <c r="J317" s="1578"/>
      <c r="K317" s="1578"/>
      <c r="L317" s="1579"/>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40" t="s">
        <v>317</v>
      </c>
      <c r="B319" s="697" t="s">
        <v>299</v>
      </c>
      <c r="C319" s="467">
        <v>0</v>
      </c>
      <c r="D319" s="467">
        <v>0</v>
      </c>
      <c r="E319" s="467">
        <v>0</v>
      </c>
      <c r="F319" s="467">
        <v>0</v>
      </c>
      <c r="G319" s="467">
        <v>0</v>
      </c>
      <c r="H319" s="467">
        <v>0</v>
      </c>
      <c r="I319" s="467">
        <v>0</v>
      </c>
      <c r="J319" s="467">
        <v>0</v>
      </c>
      <c r="K319" s="1692">
        <f>SUM(C319:J319)</f>
        <v>0</v>
      </c>
      <c r="L319" s="467"/>
      <c r="M319" s="665"/>
      <c r="N319" s="665"/>
    </row>
    <row r="320" spans="1:14" s="674" customFormat="1" x14ac:dyDescent="0.2">
      <c r="A320" s="1544" t="s">
        <v>1908</v>
      </c>
      <c r="B320" s="698" t="s">
        <v>300</v>
      </c>
      <c r="C320" s="467">
        <v>0</v>
      </c>
      <c r="D320" s="467">
        <v>0</v>
      </c>
      <c r="E320" s="467">
        <v>0</v>
      </c>
      <c r="F320" s="467">
        <v>0</v>
      </c>
      <c r="G320" s="467">
        <v>0</v>
      </c>
      <c r="H320" s="467">
        <v>0</v>
      </c>
      <c r="I320" s="467">
        <v>0</v>
      </c>
      <c r="J320" s="467">
        <v>0</v>
      </c>
      <c r="K320" s="1692">
        <f t="shared" ref="K320:K327" si="24">SUM(C320:J320)</f>
        <v>0</v>
      </c>
      <c r="L320" s="467"/>
      <c r="M320" s="665"/>
      <c r="N320" s="665"/>
    </row>
    <row r="321" spans="1:14" s="674" customFormat="1" x14ac:dyDescent="0.2">
      <c r="A321" s="1540" t="s">
        <v>318</v>
      </c>
      <c r="B321" s="697" t="s">
        <v>301</v>
      </c>
      <c r="C321" s="467">
        <v>0</v>
      </c>
      <c r="D321" s="467">
        <v>0</v>
      </c>
      <c r="E321" s="467">
        <v>0</v>
      </c>
      <c r="F321" s="467">
        <v>0</v>
      </c>
      <c r="G321" s="467">
        <v>0</v>
      </c>
      <c r="H321" s="467">
        <v>0</v>
      </c>
      <c r="I321" s="467">
        <v>0</v>
      </c>
      <c r="J321" s="467">
        <v>0</v>
      </c>
      <c r="K321" s="1692">
        <f t="shared" si="24"/>
        <v>0</v>
      </c>
      <c r="L321" s="467"/>
      <c r="M321" s="665"/>
      <c r="N321" s="665"/>
    </row>
    <row r="322" spans="1:14" s="674" customFormat="1" x14ac:dyDescent="0.2">
      <c r="A322" s="1540" t="s">
        <v>256</v>
      </c>
      <c r="B322" s="697" t="s">
        <v>302</v>
      </c>
      <c r="C322" s="467">
        <v>0</v>
      </c>
      <c r="D322" s="467">
        <v>0</v>
      </c>
      <c r="E322" s="467">
        <v>0</v>
      </c>
      <c r="F322" s="467">
        <v>0</v>
      </c>
      <c r="G322" s="467">
        <v>0</v>
      </c>
      <c r="H322" s="467">
        <v>0</v>
      </c>
      <c r="I322" s="467">
        <v>0</v>
      </c>
      <c r="J322" s="467">
        <v>0</v>
      </c>
      <c r="K322" s="1692">
        <f t="shared" si="24"/>
        <v>0</v>
      </c>
      <c r="L322" s="467"/>
      <c r="M322" s="665"/>
      <c r="N322" s="665"/>
    </row>
    <row r="323" spans="1:14" s="674" customFormat="1" x14ac:dyDescent="0.2">
      <c r="A323" s="1540" t="s">
        <v>726</v>
      </c>
      <c r="B323" s="697" t="s">
        <v>303</v>
      </c>
      <c r="C323" s="467">
        <v>0</v>
      </c>
      <c r="D323" s="467">
        <v>0</v>
      </c>
      <c r="E323" s="467">
        <v>0</v>
      </c>
      <c r="F323" s="467">
        <v>0</v>
      </c>
      <c r="G323" s="467">
        <v>0</v>
      </c>
      <c r="H323" s="467">
        <v>0</v>
      </c>
      <c r="I323" s="467">
        <v>0</v>
      </c>
      <c r="J323" s="467">
        <v>0</v>
      </c>
      <c r="K323" s="1692">
        <f t="shared" si="24"/>
        <v>0</v>
      </c>
      <c r="L323" s="467"/>
      <c r="M323" s="665"/>
      <c r="N323" s="665"/>
    </row>
    <row r="324" spans="1:14" s="674" customFormat="1" x14ac:dyDescent="0.2">
      <c r="A324" s="1540" t="s">
        <v>257</v>
      </c>
      <c r="B324" s="697" t="s">
        <v>304</v>
      </c>
      <c r="C324" s="467">
        <v>0</v>
      </c>
      <c r="D324" s="467">
        <v>0</v>
      </c>
      <c r="E324" s="467">
        <v>0</v>
      </c>
      <c r="F324" s="467">
        <v>0</v>
      </c>
      <c r="G324" s="467">
        <v>0</v>
      </c>
      <c r="H324" s="467">
        <v>0</v>
      </c>
      <c r="I324" s="467">
        <v>0</v>
      </c>
      <c r="J324" s="467">
        <v>0</v>
      </c>
      <c r="K324" s="1692">
        <f t="shared" si="24"/>
        <v>0</v>
      </c>
      <c r="L324" s="467"/>
      <c r="M324" s="665"/>
      <c r="N324" s="665"/>
    </row>
    <row r="325" spans="1:14" s="674" customFormat="1" ht="22.5" x14ac:dyDescent="0.2">
      <c r="A325" s="1540" t="s">
        <v>1087</v>
      </c>
      <c r="B325" s="698" t="s">
        <v>305</v>
      </c>
      <c r="C325" s="467">
        <v>0</v>
      </c>
      <c r="D325" s="467">
        <v>0</v>
      </c>
      <c r="E325" s="467">
        <v>0</v>
      </c>
      <c r="F325" s="467">
        <v>0</v>
      </c>
      <c r="G325" s="467">
        <v>0</v>
      </c>
      <c r="H325" s="467">
        <v>0</v>
      </c>
      <c r="I325" s="467">
        <v>0</v>
      </c>
      <c r="J325" s="467">
        <v>0</v>
      </c>
      <c r="K325" s="1692">
        <f t="shared" si="24"/>
        <v>0</v>
      </c>
      <c r="L325" s="467"/>
      <c r="M325" s="665"/>
      <c r="N325" s="665"/>
    </row>
    <row r="326" spans="1:14" s="674" customFormat="1" x14ac:dyDescent="0.2">
      <c r="A326" s="1540" t="s">
        <v>1088</v>
      </c>
      <c r="B326" s="697" t="s">
        <v>306</v>
      </c>
      <c r="C326" s="467">
        <v>0</v>
      </c>
      <c r="D326" s="467">
        <v>0</v>
      </c>
      <c r="E326" s="467">
        <v>0</v>
      </c>
      <c r="F326" s="467">
        <v>0</v>
      </c>
      <c r="G326" s="467">
        <v>0</v>
      </c>
      <c r="H326" s="467">
        <v>0</v>
      </c>
      <c r="I326" s="467">
        <v>0</v>
      </c>
      <c r="J326" s="467">
        <v>0</v>
      </c>
      <c r="K326" s="1692">
        <f t="shared" si="24"/>
        <v>0</v>
      </c>
      <c r="L326" s="467"/>
      <c r="M326" s="665"/>
      <c r="N326" s="665"/>
    </row>
    <row r="327" spans="1:14" s="674" customFormat="1" x14ac:dyDescent="0.2">
      <c r="A327" s="1540" t="s">
        <v>1028</v>
      </c>
      <c r="B327" s="697" t="s">
        <v>307</v>
      </c>
      <c r="C327" s="467">
        <v>0</v>
      </c>
      <c r="D327" s="467">
        <v>0</v>
      </c>
      <c r="E327" s="467">
        <v>0</v>
      </c>
      <c r="F327" s="467">
        <v>0</v>
      </c>
      <c r="G327" s="467">
        <v>0</v>
      </c>
      <c r="H327" s="467">
        <v>0</v>
      </c>
      <c r="I327" s="467">
        <v>0</v>
      </c>
      <c r="J327" s="467">
        <v>0</v>
      </c>
      <c r="K327" s="1692">
        <f t="shared" si="24"/>
        <v>0</v>
      </c>
      <c r="L327" s="467"/>
      <c r="M327" s="665"/>
      <c r="N327" s="665"/>
    </row>
    <row r="328" spans="1:14" s="674" customFormat="1" x14ac:dyDescent="0.2">
      <c r="A328" s="1541" t="s">
        <v>492</v>
      </c>
      <c r="B328" s="690" t="s">
        <v>1194</v>
      </c>
      <c r="C328" s="467">
        <v>0</v>
      </c>
      <c r="D328" s="467">
        <v>0</v>
      </c>
      <c r="E328" s="467">
        <v>0</v>
      </c>
      <c r="F328" s="467">
        <v>0</v>
      </c>
      <c r="G328" s="467">
        <v>0</v>
      </c>
      <c r="H328" s="467">
        <v>0</v>
      </c>
      <c r="I328" s="467">
        <v>0</v>
      </c>
      <c r="J328" s="467">
        <v>0</v>
      </c>
      <c r="K328" s="1720">
        <f>SUM(C328:J328)</f>
        <v>0</v>
      </c>
      <c r="L328" s="474"/>
      <c r="M328" s="665"/>
      <c r="N328" s="665"/>
    </row>
    <row r="329" spans="1:14" s="674" customFormat="1" x14ac:dyDescent="0.2">
      <c r="A329" s="1541" t="s">
        <v>1195</v>
      </c>
      <c r="B329" s="690" t="s">
        <v>1196</v>
      </c>
      <c r="C329" s="467">
        <v>0</v>
      </c>
      <c r="D329" s="467">
        <v>0</v>
      </c>
      <c r="E329" s="467">
        <v>0</v>
      </c>
      <c r="F329" s="467">
        <v>0</v>
      </c>
      <c r="G329" s="467">
        <v>0</v>
      </c>
      <c r="H329" s="467">
        <v>0</v>
      </c>
      <c r="I329" s="467">
        <v>0</v>
      </c>
      <c r="J329" s="467">
        <v>0</v>
      </c>
      <c r="K329" s="1720">
        <f>SUM(C329:J329)</f>
        <v>0</v>
      </c>
      <c r="L329" s="474"/>
      <c r="M329" s="665"/>
      <c r="N329" s="665"/>
    </row>
    <row r="330" spans="1:14" s="674" customFormat="1" ht="12.75" customHeight="1" thickBot="1" x14ac:dyDescent="0.25">
      <c r="A330" s="1721" t="s">
        <v>741</v>
      </c>
      <c r="B330" s="1690" t="s">
        <v>590</v>
      </c>
      <c r="C330" s="1691">
        <f>SUM(C319:C329)</f>
        <v>0</v>
      </c>
      <c r="D330" s="1691">
        <f t="shared" ref="D330:J330" si="25">SUM(D319:D329)</f>
        <v>0</v>
      </c>
      <c r="E330" s="1691">
        <f t="shared" si="25"/>
        <v>0</v>
      </c>
      <c r="F330" s="1691">
        <f t="shared" si="25"/>
        <v>0</v>
      </c>
      <c r="G330" s="1691">
        <f t="shared" si="25"/>
        <v>0</v>
      </c>
      <c r="H330" s="1691">
        <f t="shared" si="25"/>
        <v>0</v>
      </c>
      <c r="I330" s="1691">
        <f t="shared" si="25"/>
        <v>0</v>
      </c>
      <c r="J330" s="1691">
        <f t="shared" si="25"/>
        <v>0</v>
      </c>
      <c r="K330" s="1691">
        <f>SUM(K319:K329)</f>
        <v>0</v>
      </c>
      <c r="L330" s="1691">
        <f>SUM(L319:L329)</f>
        <v>0</v>
      </c>
      <c r="M330" s="665"/>
      <c r="N330" s="665"/>
    </row>
    <row r="331" spans="1:14" s="674" customFormat="1" ht="12.75" customHeight="1" thickTop="1" x14ac:dyDescent="0.2">
      <c r="A331" s="1853" t="s">
        <v>1963</v>
      </c>
      <c r="B331" s="647" t="s">
        <v>915</v>
      </c>
      <c r="C331" s="1855"/>
      <c r="D331" s="1855"/>
      <c r="E331" s="1855"/>
      <c r="F331" s="1855"/>
      <c r="G331" s="1855"/>
      <c r="H331" s="1855"/>
      <c r="I331" s="1855"/>
      <c r="J331" s="1855"/>
      <c r="K331" s="1855"/>
      <c r="L331" s="1855"/>
      <c r="M331" s="665"/>
      <c r="N331" s="665"/>
    </row>
    <row r="332" spans="1:14" s="674" customFormat="1" ht="12.75" customHeight="1" x14ac:dyDescent="0.2">
      <c r="A332" s="1854" t="s">
        <v>517</v>
      </c>
      <c r="B332" s="1849" t="s">
        <v>1957</v>
      </c>
      <c r="C332" s="1855"/>
      <c r="D332" s="1855"/>
      <c r="E332" s="1855"/>
      <c r="F332" s="1855"/>
      <c r="G332" s="1855"/>
      <c r="H332" s="467" t="s">
        <v>1231</v>
      </c>
      <c r="I332" s="1855"/>
      <c r="J332" s="1855"/>
      <c r="K332" s="1692" t="str">
        <f>H332</f>
        <v xml:space="preserve"> </v>
      </c>
      <c r="L332" s="467"/>
      <c r="M332" s="665"/>
      <c r="N332" s="665"/>
    </row>
    <row r="333" spans="1:14" s="674" customFormat="1" ht="12.75" customHeight="1" x14ac:dyDescent="0.2">
      <c r="A333" s="1854" t="s">
        <v>322</v>
      </c>
      <c r="B333" s="1849" t="s">
        <v>1959</v>
      </c>
      <c r="C333" s="1855"/>
      <c r="D333" s="1855"/>
      <c r="E333" s="1855"/>
      <c r="F333" s="1855"/>
      <c r="G333" s="1855"/>
      <c r="H333" s="467" t="s">
        <v>1231</v>
      </c>
      <c r="I333" s="1855"/>
      <c r="J333" s="1855"/>
      <c r="K333" s="1692" t="str">
        <f>H333</f>
        <v xml:space="preserve"> </v>
      </c>
      <c r="L333" s="467"/>
      <c r="M333" s="665"/>
      <c r="N333" s="665"/>
    </row>
    <row r="334" spans="1:14" s="674"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5"/>
      <c r="N334" s="665"/>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9" t="s">
        <v>89</v>
      </c>
      <c r="B337" s="690" t="s">
        <v>956</v>
      </c>
      <c r="C337" s="638"/>
      <c r="D337" s="638"/>
      <c r="E337" s="638"/>
      <c r="F337" s="638"/>
      <c r="G337" s="638"/>
      <c r="H337" s="478">
        <v>0</v>
      </c>
      <c r="I337" s="638"/>
      <c r="J337" s="638"/>
      <c r="K337" s="1692">
        <f>H337</f>
        <v>0</v>
      </c>
      <c r="L337" s="478"/>
    </row>
    <row r="338" spans="1:14" ht="12.75" customHeight="1" x14ac:dyDescent="0.2">
      <c r="A338" s="1539" t="s">
        <v>1232</v>
      </c>
      <c r="B338" s="690" t="s">
        <v>638</v>
      </c>
      <c r="C338" s="638"/>
      <c r="D338" s="638"/>
      <c r="E338" s="638"/>
      <c r="F338" s="638"/>
      <c r="G338" s="638"/>
      <c r="H338" s="478">
        <v>0</v>
      </c>
      <c r="I338" s="638"/>
      <c r="J338" s="638"/>
      <c r="K338" s="1692">
        <f>H338</f>
        <v>0</v>
      </c>
      <c r="L338" s="478"/>
    </row>
    <row r="339" spans="1:14" x14ac:dyDescent="0.2">
      <c r="A339" s="1525" t="s">
        <v>957</v>
      </c>
      <c r="B339" s="629">
        <v>5150</v>
      </c>
      <c r="C339" s="638"/>
      <c r="D339" s="638"/>
      <c r="E339" s="638"/>
      <c r="F339" s="638"/>
      <c r="G339" s="638"/>
      <c r="H339" s="467">
        <v>0</v>
      </c>
      <c r="I339" s="638"/>
      <c r="J339" s="638"/>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0</v>
      </c>
      <c r="D342" s="1691">
        <f>SUM(D330)</f>
        <v>0</v>
      </c>
      <c r="E342" s="1691">
        <f>SUM(E330)</f>
        <v>0</v>
      </c>
      <c r="F342" s="1691">
        <f>SUM(F330)</f>
        <v>0</v>
      </c>
      <c r="G342" s="1691">
        <f>SUM(G330)</f>
        <v>0</v>
      </c>
      <c r="H342" s="1691">
        <f>SUM(H330,H334,H340)</f>
        <v>0</v>
      </c>
      <c r="I342" s="1691">
        <f>SUM(I330)</f>
        <v>0</v>
      </c>
      <c r="J342" s="1691">
        <f>SUM(J330)</f>
        <v>0</v>
      </c>
      <c r="K342" s="1691">
        <f>SUM(K330,K334,K340)</f>
        <v>0</v>
      </c>
      <c r="L342" s="1698">
        <f>SUM(L330,L340,L341)</f>
        <v>0</v>
      </c>
    </row>
    <row r="343" spans="1:14" ht="12.75" customHeight="1" thickTop="1" x14ac:dyDescent="0.2">
      <c r="A343" s="2180" t="s">
        <v>1053</v>
      </c>
      <c r="B343" s="2181"/>
      <c r="C343" s="617"/>
      <c r="D343" s="617"/>
      <c r="E343" s="617"/>
      <c r="F343" s="617"/>
      <c r="G343" s="617"/>
      <c r="H343" s="617"/>
      <c r="I343" s="617"/>
      <c r="J343" s="617"/>
      <c r="K343" s="1705">
        <f>'Revenues 9-14'!J275-'Expenditures 15-22'!K342</f>
        <v>0</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0" t="s">
        <v>1023</v>
      </c>
      <c r="B345" s="2171"/>
      <c r="C345" s="1572"/>
      <c r="D345" s="1573"/>
      <c r="E345" s="1573"/>
      <c r="F345" s="1573"/>
      <c r="G345" s="1573"/>
      <c r="H345" s="1573"/>
      <c r="I345" s="1573"/>
      <c r="J345" s="1573"/>
      <c r="K345" s="1573"/>
      <c r="L345" s="1574"/>
      <c r="M345" s="667"/>
      <c r="N345" s="667"/>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5" t="s">
        <v>4</v>
      </c>
      <c r="B348" s="615">
        <v>2530</v>
      </c>
      <c r="C348" s="466">
        <v>0</v>
      </c>
      <c r="D348" s="466">
        <v>0</v>
      </c>
      <c r="E348" s="466">
        <v>0</v>
      </c>
      <c r="F348" s="466">
        <v>0</v>
      </c>
      <c r="G348" s="466">
        <v>0</v>
      </c>
      <c r="H348" s="466">
        <v>0</v>
      </c>
      <c r="I348" s="466">
        <v>0</v>
      </c>
      <c r="J348" s="466">
        <v>0</v>
      </c>
      <c r="K348" s="1692">
        <f>SUM(C348:J348)</f>
        <v>0</v>
      </c>
      <c r="L348" s="466"/>
    </row>
    <row r="349" spans="1:14" x14ac:dyDescent="0.2">
      <c r="A349" s="1525" t="s">
        <v>206</v>
      </c>
      <c r="B349" s="615">
        <v>2540</v>
      </c>
      <c r="C349" s="466">
        <v>0</v>
      </c>
      <c r="D349" s="466">
        <v>0</v>
      </c>
      <c r="E349" s="466">
        <v>0</v>
      </c>
      <c r="F349" s="466">
        <v>0</v>
      </c>
      <c r="G349" s="466">
        <v>0</v>
      </c>
      <c r="H349" s="466">
        <v>0</v>
      </c>
      <c r="I349" s="466">
        <v>0</v>
      </c>
      <c r="J349" s="466">
        <v>0</v>
      </c>
      <c r="K349" s="1692">
        <f>SUM(C349:J349)</f>
        <v>0</v>
      </c>
      <c r="L349" s="466"/>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1" t="s">
        <v>1037</v>
      </c>
      <c r="B351" s="643" t="s">
        <v>595</v>
      </c>
      <c r="C351" s="481">
        <v>0</v>
      </c>
      <c r="D351" s="481">
        <v>0</v>
      </c>
      <c r="E351" s="481">
        <v>0</v>
      </c>
      <c r="F351" s="481">
        <v>0</v>
      </c>
      <c r="G351" s="481">
        <v>0</v>
      </c>
      <c r="H351" s="481">
        <v>0</v>
      </c>
      <c r="I351" s="481">
        <v>0</v>
      </c>
      <c r="J351" s="481">
        <v>0</v>
      </c>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1965</v>
      </c>
      <c r="B354" s="683" t="s">
        <v>1957</v>
      </c>
      <c r="C354" s="617"/>
      <c r="D354" s="617"/>
      <c r="E354" s="617"/>
      <c r="F354" s="617"/>
      <c r="G354" s="617"/>
      <c r="H354" s="474" t="s">
        <v>1231</v>
      </c>
      <c r="I354" s="701"/>
      <c r="J354" s="617"/>
      <c r="K354" s="1720" t="str">
        <f>H354</f>
        <v xml:space="preserve"> </v>
      </c>
      <c r="L354" s="471"/>
    </row>
    <row r="355" spans="1:14" ht="12.75" customHeight="1" x14ac:dyDescent="0.2">
      <c r="A355" s="1534" t="s">
        <v>1966</v>
      </c>
      <c r="B355" s="690" t="s">
        <v>1959</v>
      </c>
      <c r="C355" s="617"/>
      <c r="D355" s="617"/>
      <c r="E355" s="617"/>
      <c r="F355" s="617"/>
      <c r="G355" s="617"/>
      <c r="H355" s="467" t="s">
        <v>1231</v>
      </c>
      <c r="I355" s="701"/>
      <c r="J355" s="617"/>
      <c r="K355" s="1764" t="str">
        <f>H355</f>
        <v xml:space="preserve"> </v>
      </c>
      <c r="L355" s="467"/>
    </row>
    <row r="356" spans="1:14" ht="12.75" customHeight="1" x14ac:dyDescent="0.2">
      <c r="A356" s="1856" t="s">
        <v>722</v>
      </c>
      <c r="B356" s="683" t="s">
        <v>579</v>
      </c>
      <c r="C356" s="617"/>
      <c r="D356" s="617"/>
      <c r="E356" s="617"/>
      <c r="F356" s="617"/>
      <c r="G356" s="617"/>
      <c r="H356" s="479">
        <v>0</v>
      </c>
      <c r="I356" s="701"/>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1"/>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92">
        <f>SUM(C360:J360)</f>
        <v>0</v>
      </c>
      <c r="L360" s="466"/>
    </row>
    <row r="361" spans="1:14" ht="12.75" customHeight="1" x14ac:dyDescent="0.2">
      <c r="A361" s="1526" t="s">
        <v>640</v>
      </c>
      <c r="B361" s="603" t="s">
        <v>639</v>
      </c>
      <c r="C361" s="617"/>
      <c r="D361" s="617"/>
      <c r="E361" s="617"/>
      <c r="F361" s="617"/>
      <c r="G361" s="617"/>
      <c r="H361" s="467">
        <v>0</v>
      </c>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4" customFormat="1" ht="15.75" customHeight="1" thickTop="1" x14ac:dyDescent="0.2">
      <c r="A363" s="660" t="s">
        <v>85</v>
      </c>
      <c r="B363" s="661" t="s">
        <v>38</v>
      </c>
      <c r="C363" s="638"/>
      <c r="D363" s="638"/>
      <c r="E363" s="638"/>
      <c r="F363" s="638"/>
      <c r="G363" s="638"/>
      <c r="H363" s="479">
        <v>0</v>
      </c>
      <c r="I363" s="638"/>
      <c r="J363" s="638"/>
      <c r="K363" s="1720">
        <f>SUM(C363:J363)</f>
        <v>0</v>
      </c>
      <c r="L363" s="479"/>
      <c r="M363" s="665"/>
      <c r="N363" s="665"/>
    </row>
    <row r="364" spans="1:14" s="708" customFormat="1" ht="29.25" customHeight="1" x14ac:dyDescent="0.2">
      <c r="A364" s="702" t="s">
        <v>1771</v>
      </c>
      <c r="B364" s="703">
        <v>5300</v>
      </c>
      <c r="C364" s="704"/>
      <c r="D364" s="705"/>
      <c r="E364" s="705"/>
      <c r="F364" s="704"/>
      <c r="G364" s="705"/>
      <c r="H364" s="706">
        <v>0</v>
      </c>
      <c r="I364" s="705"/>
      <c r="J364" s="705"/>
      <c r="K364" s="1692">
        <f>SUM(C364:J364)</f>
        <v>0</v>
      </c>
      <c r="L364" s="707"/>
    </row>
    <row r="365" spans="1:14" s="674" customFormat="1" ht="12.75" customHeight="1" thickBot="1" x14ac:dyDescent="0.25">
      <c r="A365" s="1542" t="s">
        <v>611</v>
      </c>
      <c r="B365" s="659" t="s">
        <v>513</v>
      </c>
      <c r="C365" s="638"/>
      <c r="D365" s="638"/>
      <c r="E365" s="638"/>
      <c r="F365" s="638"/>
      <c r="G365" s="638"/>
      <c r="H365" s="1724">
        <f>SUM(H362,H363,H364)</f>
        <v>0</v>
      </c>
      <c r="I365" s="638"/>
      <c r="J365" s="638"/>
      <c r="K365" s="1724">
        <f>SUM(K362,K363,K364)</f>
        <v>0</v>
      </c>
      <c r="L365" s="1724">
        <f>SUM(L362,L363,L364)</f>
        <v>0</v>
      </c>
      <c r="M365" s="665"/>
      <c r="N365" s="665"/>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167" t="s">
        <v>1053</v>
      </c>
      <c r="B368" s="2168"/>
      <c r="C368" s="654"/>
      <c r="D368" s="654"/>
      <c r="E368" s="627"/>
      <c r="F368" s="627"/>
      <c r="G368" s="627"/>
      <c r="H368" s="627"/>
      <c r="I368" s="627"/>
      <c r="J368" s="624"/>
      <c r="K368" s="1692">
        <f>'Revenues 9-14'!K275-'Expenditures 15-22'!K367</f>
        <v>0</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194" t="s">
        <v>1905</v>
      </c>
      <c r="B2" s="1549" t="s">
        <v>2037</v>
      </c>
      <c r="C2" s="714" t="s">
        <v>1910</v>
      </c>
      <c r="D2" s="714" t="s">
        <v>1911</v>
      </c>
      <c r="E2" s="714" t="s">
        <v>1912</v>
      </c>
      <c r="F2" s="714" t="s">
        <v>1913</v>
      </c>
    </row>
    <row r="3" spans="1:6" ht="12" customHeight="1" x14ac:dyDescent="0.2">
      <c r="A3" s="2195"/>
      <c r="B3" s="1546"/>
      <c r="C3" s="1547"/>
      <c r="D3" s="1548" t="s">
        <v>274</v>
      </c>
      <c r="E3" s="1547"/>
      <c r="F3" s="1548" t="s">
        <v>275</v>
      </c>
    </row>
    <row r="4" spans="1:6" ht="13.7" customHeight="1" x14ac:dyDescent="0.2">
      <c r="A4" s="715" t="s">
        <v>1217</v>
      </c>
      <c r="B4" s="1770">
        <f>'Revenues 9-14'!C5</f>
        <v>0</v>
      </c>
      <c r="C4" s="1545"/>
      <c r="D4" s="1773">
        <f>B4-C4</f>
        <v>0</v>
      </c>
      <c r="E4" s="1545"/>
      <c r="F4" s="1773">
        <f>E4-C4</f>
        <v>0</v>
      </c>
    </row>
    <row r="5" spans="1:6" ht="13.7" customHeight="1" x14ac:dyDescent="0.2">
      <c r="A5" s="715" t="s">
        <v>925</v>
      </c>
      <c r="B5" s="1771">
        <f>'Revenues 9-14'!D5</f>
        <v>0</v>
      </c>
      <c r="C5" s="585"/>
      <c r="D5" s="1774">
        <f t="shared" ref="D5:D18" si="0">B5-C5</f>
        <v>0</v>
      </c>
      <c r="E5" s="585"/>
      <c r="F5" s="1774">
        <f>E5-C5</f>
        <v>0</v>
      </c>
    </row>
    <row r="6" spans="1:6" ht="13.7" customHeight="1" x14ac:dyDescent="0.2">
      <c r="A6" s="715" t="s">
        <v>431</v>
      </c>
      <c r="B6" s="1771">
        <f>'Revenues 9-14'!E5</f>
        <v>0</v>
      </c>
      <c r="C6" s="585"/>
      <c r="D6" s="1774">
        <f t="shared" si="0"/>
        <v>0</v>
      </c>
      <c r="E6" s="585"/>
      <c r="F6" s="1774">
        <f t="shared" ref="F6:F18" si="1">E6-C6</f>
        <v>0</v>
      </c>
    </row>
    <row r="7" spans="1:6" ht="13.7" customHeight="1" x14ac:dyDescent="0.2">
      <c r="A7" s="715" t="s">
        <v>157</v>
      </c>
      <c r="B7" s="1771">
        <f>'Revenues 9-14'!F5</f>
        <v>0</v>
      </c>
      <c r="C7" s="585"/>
      <c r="D7" s="1774">
        <f t="shared" si="0"/>
        <v>0</v>
      </c>
      <c r="E7" s="585"/>
      <c r="F7" s="1774">
        <f t="shared" si="1"/>
        <v>0</v>
      </c>
    </row>
    <row r="8" spans="1:6" ht="13.7" customHeight="1" x14ac:dyDescent="0.2">
      <c r="A8" s="715" t="s">
        <v>1241</v>
      </c>
      <c r="B8" s="1771">
        <f>'Revenues 9-14'!G5</f>
        <v>0</v>
      </c>
      <c r="C8" s="585"/>
      <c r="D8" s="1774">
        <f t="shared" si="0"/>
        <v>0</v>
      </c>
      <c r="E8" s="585"/>
      <c r="F8" s="1774">
        <f t="shared" si="1"/>
        <v>0</v>
      </c>
    </row>
    <row r="9" spans="1:6" ht="13.7" customHeight="1" x14ac:dyDescent="0.2">
      <c r="A9" s="715" t="s">
        <v>428</v>
      </c>
      <c r="B9" s="1771">
        <f>'Revenues 9-14'!H5</f>
        <v>0</v>
      </c>
      <c r="C9" s="585"/>
      <c r="D9" s="1774">
        <f t="shared" si="0"/>
        <v>0</v>
      </c>
      <c r="E9" s="585"/>
      <c r="F9" s="1774">
        <f t="shared" si="1"/>
        <v>0</v>
      </c>
    </row>
    <row r="10" spans="1:6" ht="13.7" customHeight="1" x14ac:dyDescent="0.2">
      <c r="A10" s="715" t="s">
        <v>427</v>
      </c>
      <c r="B10" s="1771">
        <f>'Revenues 9-14'!I5</f>
        <v>0</v>
      </c>
      <c r="C10" s="585"/>
      <c r="D10" s="1774">
        <f t="shared" si="0"/>
        <v>0</v>
      </c>
      <c r="E10" s="585"/>
      <c r="F10" s="1774">
        <f t="shared" si="1"/>
        <v>0</v>
      </c>
    </row>
    <row r="11" spans="1:6" x14ac:dyDescent="0.2">
      <c r="A11" s="715" t="s">
        <v>429</v>
      </c>
      <c r="B11" s="1771">
        <f>'Revenues 9-14'!J5</f>
        <v>0</v>
      </c>
      <c r="C11" s="585"/>
      <c r="D11" s="1774">
        <f t="shared" si="0"/>
        <v>0</v>
      </c>
      <c r="E11" s="585"/>
      <c r="F11" s="1774">
        <f t="shared" si="1"/>
        <v>0</v>
      </c>
    </row>
    <row r="12" spans="1:6" ht="13.7" customHeight="1" x14ac:dyDescent="0.2">
      <c r="A12" s="715" t="s">
        <v>159</v>
      </c>
      <c r="B12" s="1771">
        <f>'Revenues 9-14'!K5</f>
        <v>0</v>
      </c>
      <c r="C12" s="585"/>
      <c r="D12" s="1774">
        <f t="shared" si="0"/>
        <v>0</v>
      </c>
      <c r="E12" s="585"/>
      <c r="F12" s="1774">
        <f t="shared" si="1"/>
        <v>0</v>
      </c>
    </row>
    <row r="13" spans="1:6" ht="13.7" customHeight="1" x14ac:dyDescent="0.2">
      <c r="A13" s="715" t="s">
        <v>993</v>
      </c>
      <c r="B13" s="1771">
        <f>SUM('Revenues 9-14'!C6:D6)</f>
        <v>0</v>
      </c>
      <c r="C13" s="585"/>
      <c r="D13" s="1774">
        <f t="shared" si="0"/>
        <v>0</v>
      </c>
      <c r="E13" s="585"/>
      <c r="F13" s="1774">
        <f t="shared" si="1"/>
        <v>0</v>
      </c>
    </row>
    <row r="14" spans="1:6" ht="13.7" customHeight="1" x14ac:dyDescent="0.2">
      <c r="A14" s="715" t="s">
        <v>430</v>
      </c>
      <c r="B14" s="1771">
        <f>SUM('Revenues 9-14'!C7:D7,'Revenues 9-14'!F7:H7)</f>
        <v>0</v>
      </c>
      <c r="C14" s="585"/>
      <c r="D14" s="1774">
        <f t="shared" si="0"/>
        <v>0</v>
      </c>
      <c r="E14" s="585"/>
      <c r="F14" s="1774">
        <f t="shared" si="1"/>
        <v>0</v>
      </c>
    </row>
    <row r="15" spans="1:6" ht="13.7" customHeight="1" x14ac:dyDescent="0.2">
      <c r="A15" s="715" t="s">
        <v>1220</v>
      </c>
      <c r="B15" s="1771">
        <f>'Revenues 9-14'!E9</f>
        <v>0</v>
      </c>
      <c r="C15" s="585"/>
      <c r="D15" s="1774">
        <f t="shared" si="0"/>
        <v>0</v>
      </c>
      <c r="E15" s="585"/>
      <c r="F15" s="1774">
        <f t="shared" si="1"/>
        <v>0</v>
      </c>
    </row>
    <row r="16" spans="1:6" ht="13.7" customHeight="1" x14ac:dyDescent="0.2">
      <c r="A16" s="715" t="s">
        <v>1221</v>
      </c>
      <c r="B16" s="1771">
        <f>'Revenues 9-14'!G8</f>
        <v>0</v>
      </c>
      <c r="C16" s="585"/>
      <c r="D16" s="1774">
        <f t="shared" si="0"/>
        <v>0</v>
      </c>
      <c r="E16" s="585"/>
      <c r="F16" s="1774">
        <f t="shared" si="1"/>
        <v>0</v>
      </c>
    </row>
    <row r="17" spans="1:6" ht="13.7" customHeight="1" x14ac:dyDescent="0.2">
      <c r="A17" s="715" t="s">
        <v>1222</v>
      </c>
      <c r="B17" s="1771">
        <f>'Revenues 9-14'!C10</f>
        <v>0</v>
      </c>
      <c r="C17" s="585"/>
      <c r="D17" s="1774">
        <f t="shared" si="0"/>
        <v>0</v>
      </c>
      <c r="E17" s="585"/>
      <c r="F17" s="1774">
        <f t="shared" si="1"/>
        <v>0</v>
      </c>
    </row>
    <row r="18" spans="1:6" ht="13.7" customHeight="1" x14ac:dyDescent="0.2">
      <c r="A18" s="715" t="s">
        <v>786</v>
      </c>
      <c r="B18" s="1771">
        <f>SUM('Revenues 9-14'!C11:K11)</f>
        <v>0</v>
      </c>
      <c r="C18" s="585"/>
      <c r="D18" s="1774">
        <f t="shared" si="0"/>
        <v>0</v>
      </c>
      <c r="E18" s="585"/>
      <c r="F18" s="1774">
        <f t="shared" si="1"/>
        <v>0</v>
      </c>
    </row>
    <row r="19" spans="1:6" ht="13.7" customHeight="1" thickBot="1" x14ac:dyDescent="0.25">
      <c r="A19" s="1775" t="s">
        <v>1223</v>
      </c>
      <c r="B19" s="1772">
        <f>SUM(B4:B18)</f>
        <v>0</v>
      </c>
      <c r="C19" s="1772">
        <f>SUM(C4:C18)</f>
        <v>0</v>
      </c>
      <c r="D19" s="1772">
        <f>SUM(D4:D18)</f>
        <v>0</v>
      </c>
      <c r="E19" s="1772">
        <f>SUM(E4:E18)</f>
        <v>0</v>
      </c>
      <c r="F19" s="1772">
        <f>SUM(F4:F18)</f>
        <v>0</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25"/>
  <pageSetup firstPageNumber="23" orientation="landscape" useFirstPageNumber="1" r:id="rId1"/>
  <headerFooter alignWithMargins="0">
    <oddHeader>&amp;L&amp;8Page &amp;P&amp;R&amp;8Page &amp;P</oddHeader>
    <oddFooter>&amp;L&amp;8Print Date: &amp;D
&amp;F&amp;C&amp;9Reference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6" t="s">
        <v>650</v>
      </c>
      <c r="B1" s="2214"/>
      <c r="C1" s="721"/>
    </row>
    <row r="2" spans="1:7" ht="33.75" x14ac:dyDescent="0.2">
      <c r="A2" s="2221" t="s">
        <v>1905</v>
      </c>
      <c r="B2" s="2222"/>
      <c r="C2" s="1908" t="s">
        <v>2038</v>
      </c>
      <c r="D2" s="723" t="s">
        <v>2045</v>
      </c>
      <c r="E2" s="723" t="s">
        <v>2046</v>
      </c>
      <c r="F2" s="1908" t="s">
        <v>2039</v>
      </c>
    </row>
    <row r="3" spans="1:7" ht="15.75" customHeight="1" x14ac:dyDescent="0.2">
      <c r="A3" s="2223" t="s">
        <v>1176</v>
      </c>
      <c r="B3" s="2224"/>
      <c r="C3" s="2217"/>
      <c r="D3" s="2218"/>
      <c r="E3" s="2218"/>
      <c r="F3" s="2219"/>
    </row>
    <row r="4" spans="1:7" ht="12.75" customHeight="1" thickBot="1" x14ac:dyDescent="0.25">
      <c r="A4" s="2211" t="s">
        <v>651</v>
      </c>
      <c r="B4" s="2212"/>
      <c r="C4" s="581"/>
      <c r="D4" s="581"/>
      <c r="E4" s="581"/>
      <c r="F4" s="1776">
        <f>SUM(C4+D4)-E4</f>
        <v>0</v>
      </c>
    </row>
    <row r="5" spans="1:7" ht="15.75" customHeight="1" thickTop="1" x14ac:dyDescent="0.2">
      <c r="A5" s="2215" t="s">
        <v>1172</v>
      </c>
      <c r="B5" s="2210"/>
      <c r="C5" s="2204"/>
      <c r="D5" s="2205"/>
      <c r="E5" s="2205"/>
      <c r="F5" s="2206"/>
    </row>
    <row r="6" spans="1:7" ht="12.75" customHeight="1" thickBot="1" x14ac:dyDescent="0.25">
      <c r="A6" s="724" t="s">
        <v>66</v>
      </c>
      <c r="B6" s="725"/>
      <c r="C6" s="726"/>
      <c r="D6" s="585"/>
      <c r="E6" s="726"/>
      <c r="F6" s="1776">
        <f t="shared" ref="F6:F14" si="0">SUM(C6+D6)-E6</f>
        <v>0</v>
      </c>
    </row>
    <row r="7" spans="1:7" ht="12.75" customHeight="1" thickTop="1" thickBot="1" x14ac:dyDescent="0.25">
      <c r="A7" s="724" t="s">
        <v>6</v>
      </c>
      <c r="B7" s="725"/>
      <c r="C7" s="726"/>
      <c r="D7" s="585"/>
      <c r="E7" s="726"/>
      <c r="F7" s="1776">
        <f t="shared" si="0"/>
        <v>0</v>
      </c>
    </row>
    <row r="8" spans="1:7" ht="12.75" customHeight="1" thickTop="1" thickBot="1" x14ac:dyDescent="0.25">
      <c r="A8" s="724" t="s">
        <v>529</v>
      </c>
      <c r="B8" s="725"/>
      <c r="C8" s="726"/>
      <c r="D8" s="585"/>
      <c r="E8" s="726"/>
      <c r="F8" s="1776">
        <f t="shared" si="0"/>
        <v>0</v>
      </c>
    </row>
    <row r="9" spans="1:7" ht="12.75" customHeight="1" thickTop="1" thickBot="1" x14ac:dyDescent="0.25">
      <c r="A9" s="724" t="s">
        <v>530</v>
      </c>
      <c r="B9" s="725"/>
      <c r="C9" s="726"/>
      <c r="D9" s="585"/>
      <c r="E9" s="726"/>
      <c r="F9" s="1776">
        <f t="shared" si="0"/>
        <v>0</v>
      </c>
    </row>
    <row r="10" spans="1:7" ht="12.75" customHeight="1" thickTop="1" thickBot="1" x14ac:dyDescent="0.25">
      <c r="A10" s="724" t="s">
        <v>531</v>
      </c>
      <c r="B10" s="725"/>
      <c r="C10" s="726"/>
      <c r="D10" s="585"/>
      <c r="E10" s="726"/>
      <c r="F10" s="1776">
        <f t="shared" si="0"/>
        <v>0</v>
      </c>
    </row>
    <row r="11" spans="1:7" ht="12.75" customHeight="1" thickTop="1" thickBot="1" x14ac:dyDescent="0.25">
      <c r="A11" s="724" t="s">
        <v>359</v>
      </c>
      <c r="B11" s="725"/>
      <c r="C11" s="726"/>
      <c r="D11" s="585"/>
      <c r="E11" s="726"/>
      <c r="F11" s="1776">
        <f t="shared" si="0"/>
        <v>0</v>
      </c>
    </row>
    <row r="12" spans="1:7" ht="12.75" customHeight="1" thickTop="1" thickBot="1" x14ac:dyDescent="0.25">
      <c r="A12" s="724" t="s">
        <v>1219</v>
      </c>
      <c r="B12" s="725"/>
      <c r="C12" s="726"/>
      <c r="D12" s="585"/>
      <c r="E12" s="726"/>
      <c r="F12" s="1776">
        <f t="shared" si="0"/>
        <v>0</v>
      </c>
    </row>
    <row r="13" spans="1:7" ht="12.75" customHeight="1" thickTop="1" thickBot="1" x14ac:dyDescent="0.25">
      <c r="A13" s="724" t="s">
        <v>406</v>
      </c>
      <c r="B13" s="725"/>
      <c r="C13" s="726"/>
      <c r="D13" s="585"/>
      <c r="E13" s="726"/>
      <c r="F13" s="1776">
        <f t="shared" si="0"/>
        <v>0</v>
      </c>
    </row>
    <row r="14" spans="1:7" ht="12.75" customHeight="1" thickTop="1" thickBot="1" x14ac:dyDescent="0.25">
      <c r="A14" s="724" t="s">
        <v>468</v>
      </c>
      <c r="B14" s="725"/>
      <c r="C14" s="726"/>
      <c r="D14" s="585"/>
      <c r="E14" s="726"/>
      <c r="F14" s="1776">
        <f t="shared" si="0"/>
        <v>0</v>
      </c>
    </row>
    <row r="15" spans="1:7" ht="14.25" thickTop="1" thickBot="1" x14ac:dyDescent="0.25">
      <c r="A15" s="2207" t="s">
        <v>652</v>
      </c>
      <c r="B15" s="2208"/>
      <c r="C15" s="1776">
        <f>SUM(C6:C14)</f>
        <v>0</v>
      </c>
      <c r="D15" s="1776">
        <f>SUM(D6:D14)</f>
        <v>0</v>
      </c>
      <c r="E15" s="1776">
        <f>SUM(E6:E14)</f>
        <v>0</v>
      </c>
      <c r="F15" s="1776">
        <f>SUM(F6:F14)</f>
        <v>0</v>
      </c>
      <c r="G15" s="552"/>
    </row>
    <row r="16" spans="1:7" s="202" customFormat="1" ht="15.75" customHeight="1" thickTop="1" x14ac:dyDescent="0.2">
      <c r="A16" s="2220" t="s">
        <v>1173</v>
      </c>
      <c r="B16" s="2210"/>
      <c r="C16" s="2204"/>
      <c r="D16" s="2205"/>
      <c r="E16" s="2205"/>
      <c r="F16" s="2206"/>
    </row>
    <row r="17" spans="1:11" ht="12.75" customHeight="1" thickBot="1" x14ac:dyDescent="0.25">
      <c r="A17" s="2202" t="s">
        <v>66</v>
      </c>
      <c r="B17" s="2203"/>
      <c r="C17" s="726"/>
      <c r="D17" s="585"/>
      <c r="E17" s="726"/>
      <c r="F17" s="1776">
        <f>SUM(C17+D17)-E17</f>
        <v>0</v>
      </c>
    </row>
    <row r="18" spans="1:11" ht="12.75" customHeight="1" thickTop="1" thickBot="1" x14ac:dyDescent="0.25">
      <c r="A18" s="2202" t="s">
        <v>6</v>
      </c>
      <c r="B18" s="2203"/>
      <c r="C18" s="726"/>
      <c r="D18" s="585"/>
      <c r="E18" s="726"/>
      <c r="F18" s="1776">
        <f>SUM(C18+D18)-E18</f>
        <v>0</v>
      </c>
    </row>
    <row r="19" spans="1:11" ht="12.75" customHeight="1" thickTop="1" thickBot="1" x14ac:dyDescent="0.25">
      <c r="A19" s="2202" t="s">
        <v>406</v>
      </c>
      <c r="B19" s="2203"/>
      <c r="C19" s="726"/>
      <c r="D19" s="585"/>
      <c r="E19" s="726"/>
      <c r="F19" s="1776">
        <f>SUM(C19+D19)-E19</f>
        <v>0</v>
      </c>
    </row>
    <row r="20" spans="1:11" ht="12.75" customHeight="1" thickTop="1" thickBot="1" x14ac:dyDescent="0.25">
      <c r="A20" s="2202" t="s">
        <v>468</v>
      </c>
      <c r="B20" s="2203"/>
      <c r="C20" s="726"/>
      <c r="D20" s="585"/>
      <c r="E20" s="726"/>
      <c r="F20" s="1776">
        <f>SUM(C20+D20)-E20</f>
        <v>0</v>
      </c>
    </row>
    <row r="21" spans="1:11" ht="14.25" thickTop="1" thickBot="1" x14ac:dyDescent="0.25">
      <c r="A21" s="2207" t="s">
        <v>653</v>
      </c>
      <c r="B21" s="2208"/>
      <c r="C21" s="1776">
        <f>SUM(C17:C20)</f>
        <v>0</v>
      </c>
      <c r="D21" s="1776">
        <f>SUM(D17:D20)</f>
        <v>0</v>
      </c>
      <c r="E21" s="1776">
        <f>SUM(E17:E20)</f>
        <v>0</v>
      </c>
      <c r="F21" s="1776">
        <f>SUM(F17:F20)</f>
        <v>0</v>
      </c>
      <c r="G21" s="552"/>
    </row>
    <row r="22" spans="1:11" ht="15.75" customHeight="1" thickTop="1" x14ac:dyDescent="0.2">
      <c r="A22" s="2209" t="s">
        <v>1174</v>
      </c>
      <c r="B22" s="2210"/>
      <c r="C22" s="2204"/>
      <c r="D22" s="2205"/>
      <c r="E22" s="2205"/>
      <c r="F22" s="2206"/>
    </row>
    <row r="23" spans="1:11" ht="13.5" thickBot="1" x14ac:dyDescent="0.25">
      <c r="A23" s="2211" t="s">
        <v>654</v>
      </c>
      <c r="B23" s="2212"/>
      <c r="C23" s="581"/>
      <c r="D23" s="581"/>
      <c r="E23" s="581"/>
      <c r="F23" s="1776">
        <f>SUM(C23+D23)-E23</f>
        <v>0</v>
      </c>
      <c r="G23" s="552"/>
    </row>
    <row r="24" spans="1:11" ht="15.75" customHeight="1" thickTop="1" x14ac:dyDescent="0.2">
      <c r="A24" s="2209" t="s">
        <v>1175</v>
      </c>
      <c r="B24" s="2210"/>
      <c r="C24" s="2204"/>
      <c r="D24" s="2205"/>
      <c r="E24" s="2205"/>
      <c r="F24" s="2206"/>
    </row>
    <row r="25" spans="1:11" ht="13.5" thickBot="1" x14ac:dyDescent="0.25">
      <c r="A25" s="2211" t="s">
        <v>655</v>
      </c>
      <c r="B25" s="2212"/>
      <c r="C25" s="581"/>
      <c r="D25" s="581"/>
      <c r="E25" s="581"/>
      <c r="F25" s="1776">
        <f>SUM(C25+D25)-E25</f>
        <v>0</v>
      </c>
      <c r="G25" s="552"/>
    </row>
    <row r="26" spans="1:11" ht="15.75" customHeight="1" thickTop="1" x14ac:dyDescent="0.2">
      <c r="A26" s="2215" t="s">
        <v>678</v>
      </c>
      <c r="B26" s="2210"/>
      <c r="C26" s="727"/>
      <c r="D26" s="727"/>
      <c r="E26" s="727"/>
      <c r="F26" s="728"/>
    </row>
    <row r="27" spans="1:11" ht="13.5" thickBot="1" x14ac:dyDescent="0.25">
      <c r="A27" s="2207" t="s">
        <v>1130</v>
      </c>
      <c r="B27" s="2208"/>
      <c r="C27" s="585"/>
      <c r="D27" s="585"/>
      <c r="E27" s="585"/>
      <c r="F27" s="1776">
        <f>SUM(C27+D27)-E27</f>
        <v>0</v>
      </c>
      <c r="G27" s="552"/>
    </row>
    <row r="28" spans="1:11" ht="7.5" customHeight="1" thickTop="1" x14ac:dyDescent="0.2">
      <c r="A28" s="594"/>
    </row>
    <row r="29" spans="1:11" ht="23.25" customHeight="1" x14ac:dyDescent="0.2">
      <c r="A29" s="2213" t="s">
        <v>603</v>
      </c>
      <c r="B29" s="2214"/>
      <c r="C29" s="729"/>
      <c r="D29" s="729"/>
      <c r="E29" s="729"/>
      <c r="F29" s="729"/>
      <c r="G29" s="729"/>
      <c r="H29" s="729"/>
      <c r="I29" s="729"/>
      <c r="J29" s="729"/>
    </row>
    <row r="30" spans="1:11" ht="33.75" x14ac:dyDescent="0.2">
      <c r="A30" s="1550" t="s">
        <v>1131</v>
      </c>
      <c r="B30" s="730" t="s">
        <v>1186</v>
      </c>
      <c r="C30" s="1909" t="s">
        <v>604</v>
      </c>
      <c r="D30" s="1909" t="s">
        <v>1772</v>
      </c>
      <c r="E30" s="1909" t="s">
        <v>2040</v>
      </c>
      <c r="F30" s="1909" t="s">
        <v>2041</v>
      </c>
      <c r="G30" s="1909" t="s">
        <v>2044</v>
      </c>
      <c r="H30" s="1909" t="s">
        <v>2042</v>
      </c>
      <c r="I30" s="1909" t="s">
        <v>2043</v>
      </c>
      <c r="J30" s="1910" t="s">
        <v>2</v>
      </c>
      <c r="K30" s="731"/>
    </row>
    <row r="31" spans="1:11" ht="12" customHeight="1" x14ac:dyDescent="0.2">
      <c r="A31" s="732"/>
      <c r="B31" s="733"/>
      <c r="C31" s="734"/>
      <c r="D31" s="735"/>
      <c r="E31" s="734"/>
      <c r="F31" s="734"/>
      <c r="G31" s="734"/>
      <c r="H31" s="734"/>
      <c r="I31" s="1777">
        <f>((E31+F31)-H31)+G31</f>
        <v>0</v>
      </c>
      <c r="J31" s="734"/>
      <c r="K31" s="736"/>
    </row>
    <row r="32" spans="1:11" ht="12" customHeight="1" x14ac:dyDescent="0.2">
      <c r="A32" s="732"/>
      <c r="B32" s="733"/>
      <c r="C32" s="734"/>
      <c r="D32" s="735"/>
      <c r="E32" s="734"/>
      <c r="F32" s="734"/>
      <c r="G32" s="734"/>
      <c r="H32" s="734"/>
      <c r="I32" s="1777">
        <f>((E32+F32)-H32)+G32</f>
        <v>0</v>
      </c>
      <c r="J32" s="734"/>
      <c r="K32" s="736"/>
    </row>
    <row r="33" spans="1:11" ht="12" customHeight="1" x14ac:dyDescent="0.2">
      <c r="A33" s="732"/>
      <c r="B33" s="733"/>
      <c r="C33" s="734"/>
      <c r="D33" s="735"/>
      <c r="E33" s="734"/>
      <c r="F33" s="734"/>
      <c r="G33" s="734"/>
      <c r="H33" s="734"/>
      <c r="I33" s="1777">
        <f t="shared" ref="I33:I48" si="1">((E33+F33)-H33)+G33</f>
        <v>0</v>
      </c>
      <c r="J33" s="734"/>
      <c r="K33" s="736"/>
    </row>
    <row r="34" spans="1:11" ht="12" customHeight="1" x14ac:dyDescent="0.2">
      <c r="A34" s="732"/>
      <c r="B34" s="733"/>
      <c r="C34" s="734"/>
      <c r="D34" s="735"/>
      <c r="E34" s="734"/>
      <c r="F34" s="734"/>
      <c r="G34" s="734"/>
      <c r="H34" s="734"/>
      <c r="I34" s="1777">
        <f t="shared" si="1"/>
        <v>0</v>
      </c>
      <c r="J34" s="734"/>
      <c r="K34" s="737"/>
    </row>
    <row r="35" spans="1:11" ht="12" customHeight="1" x14ac:dyDescent="0.2">
      <c r="A35" s="732"/>
      <c r="B35" s="733"/>
      <c r="C35" s="738"/>
      <c r="D35" s="735"/>
      <c r="E35" s="738"/>
      <c r="F35" s="738"/>
      <c r="G35" s="738"/>
      <c r="H35" s="738"/>
      <c r="I35" s="1777">
        <f t="shared" si="1"/>
        <v>0</v>
      </c>
      <c r="J35" s="738"/>
      <c r="K35" s="737"/>
    </row>
    <row r="36" spans="1:11" ht="12" customHeight="1" x14ac:dyDescent="0.2">
      <c r="A36" s="732"/>
      <c r="B36" s="733"/>
      <c r="C36" s="734"/>
      <c r="D36" s="735"/>
      <c r="E36" s="734"/>
      <c r="F36" s="734"/>
      <c r="G36" s="734"/>
      <c r="H36" s="734"/>
      <c r="I36" s="1777">
        <f t="shared" si="1"/>
        <v>0</v>
      </c>
      <c r="J36" s="734"/>
      <c r="K36" s="739"/>
    </row>
    <row r="37" spans="1:11" ht="12" customHeight="1" x14ac:dyDescent="0.2">
      <c r="A37" s="732"/>
      <c r="B37" s="733"/>
      <c r="C37" s="467"/>
      <c r="D37" s="740"/>
      <c r="E37" s="467"/>
      <c r="F37" s="467"/>
      <c r="G37" s="467"/>
      <c r="H37" s="467"/>
      <c r="I37" s="1777">
        <f t="shared" si="1"/>
        <v>0</v>
      </c>
      <c r="J37" s="467"/>
      <c r="K37" s="737"/>
    </row>
    <row r="38" spans="1:11" ht="12" customHeight="1" x14ac:dyDescent="0.2">
      <c r="A38" s="732"/>
      <c r="B38" s="733"/>
      <c r="C38" s="734"/>
      <c r="D38" s="741"/>
      <c r="E38" s="742"/>
      <c r="F38" s="742"/>
      <c r="G38" s="742"/>
      <c r="H38" s="742"/>
      <c r="I38" s="1777">
        <f t="shared" si="1"/>
        <v>0</v>
      </c>
      <c r="J38" s="743" t="s">
        <v>282</v>
      </c>
      <c r="K38" s="744"/>
    </row>
    <row r="39" spans="1:11" ht="12" customHeight="1" x14ac:dyDescent="0.2">
      <c r="A39" s="732"/>
      <c r="B39" s="733"/>
      <c r="C39" s="734"/>
      <c r="D39" s="741"/>
      <c r="E39" s="742"/>
      <c r="F39" s="742"/>
      <c r="G39" s="742"/>
      <c r="H39" s="742"/>
      <c r="I39" s="1777">
        <f t="shared" si="1"/>
        <v>0</v>
      </c>
      <c r="J39" s="743"/>
      <c r="K39" s="744"/>
    </row>
    <row r="40" spans="1:11" ht="12" customHeight="1" x14ac:dyDescent="0.2">
      <c r="A40" s="732"/>
      <c r="B40" s="733"/>
      <c r="C40" s="734"/>
      <c r="D40" s="741"/>
      <c r="E40" s="742"/>
      <c r="F40" s="742"/>
      <c r="G40" s="742"/>
      <c r="H40" s="742"/>
      <c r="I40" s="1777">
        <f t="shared" si="1"/>
        <v>0</v>
      </c>
      <c r="J40" s="743"/>
      <c r="K40" s="744"/>
    </row>
    <row r="41" spans="1:11" ht="12" customHeight="1" x14ac:dyDescent="0.2">
      <c r="A41" s="732"/>
      <c r="B41" s="733"/>
      <c r="C41" s="734"/>
      <c r="D41" s="741"/>
      <c r="E41" s="742"/>
      <c r="F41" s="742"/>
      <c r="G41" s="742"/>
      <c r="H41" s="742"/>
      <c r="I41" s="1777">
        <f t="shared" si="1"/>
        <v>0</v>
      </c>
      <c r="J41" s="743"/>
      <c r="K41" s="744"/>
    </row>
    <row r="42" spans="1:11" ht="12" customHeight="1" x14ac:dyDescent="0.2">
      <c r="A42" s="732"/>
      <c r="B42" s="733"/>
      <c r="C42" s="734"/>
      <c r="D42" s="741"/>
      <c r="E42" s="742"/>
      <c r="F42" s="742"/>
      <c r="G42" s="742"/>
      <c r="H42" s="742"/>
      <c r="I42" s="1777">
        <f t="shared" si="1"/>
        <v>0</v>
      </c>
      <c r="J42" s="743"/>
      <c r="K42" s="744"/>
    </row>
    <row r="43" spans="1:11" ht="12" customHeight="1" x14ac:dyDescent="0.2">
      <c r="A43" s="732"/>
      <c r="B43" s="733"/>
      <c r="C43" s="734"/>
      <c r="D43" s="741"/>
      <c r="E43" s="742"/>
      <c r="F43" s="742"/>
      <c r="G43" s="742"/>
      <c r="H43" s="742"/>
      <c r="I43" s="1777">
        <f t="shared" si="1"/>
        <v>0</v>
      </c>
      <c r="J43" s="743"/>
      <c r="K43" s="744"/>
    </row>
    <row r="44" spans="1:11" ht="12" customHeight="1" x14ac:dyDescent="0.2">
      <c r="A44" s="732"/>
      <c r="B44" s="733"/>
      <c r="C44" s="734"/>
      <c r="D44" s="735"/>
      <c r="E44" s="734"/>
      <c r="F44" s="734"/>
      <c r="G44" s="734"/>
      <c r="H44" s="734"/>
      <c r="I44" s="1777">
        <f t="shared" si="1"/>
        <v>0</v>
      </c>
      <c r="J44" s="734"/>
      <c r="K44" s="737"/>
    </row>
    <row r="45" spans="1:11" ht="12" customHeight="1" x14ac:dyDescent="0.2">
      <c r="A45" s="732"/>
      <c r="B45" s="733"/>
      <c r="C45" s="734"/>
      <c r="D45" s="735"/>
      <c r="E45" s="734"/>
      <c r="F45" s="734"/>
      <c r="G45" s="734"/>
      <c r="H45" s="734"/>
      <c r="I45" s="1777">
        <f t="shared" si="1"/>
        <v>0</v>
      </c>
      <c r="J45" s="734"/>
      <c r="K45" s="737"/>
    </row>
    <row r="46" spans="1:11" ht="12" customHeight="1" x14ac:dyDescent="0.2">
      <c r="A46" s="732"/>
      <c r="B46" s="733"/>
      <c r="C46" s="734"/>
      <c r="D46" s="735"/>
      <c r="E46" s="734"/>
      <c r="F46" s="734"/>
      <c r="G46" s="734"/>
      <c r="H46" s="734"/>
      <c r="I46" s="1777">
        <f t="shared" si="1"/>
        <v>0</v>
      </c>
      <c r="J46" s="734"/>
      <c r="K46" s="737"/>
    </row>
    <row r="47" spans="1:11" ht="12" customHeight="1" x14ac:dyDescent="0.2">
      <c r="A47" s="732"/>
      <c r="B47" s="733"/>
      <c r="C47" s="738"/>
      <c r="D47" s="735"/>
      <c r="E47" s="738"/>
      <c r="F47" s="738"/>
      <c r="G47" s="738"/>
      <c r="H47" s="738"/>
      <c r="I47" s="1777">
        <f t="shared" si="1"/>
        <v>0</v>
      </c>
      <c r="J47" s="738"/>
      <c r="K47" s="737"/>
    </row>
    <row r="48" spans="1:11" ht="12" customHeight="1" x14ac:dyDescent="0.2">
      <c r="A48" s="732"/>
      <c r="B48" s="733"/>
      <c r="C48" s="734"/>
      <c r="D48" s="735"/>
      <c r="E48" s="734"/>
      <c r="F48" s="734"/>
      <c r="G48" s="734"/>
      <c r="H48" s="734"/>
      <c r="I48" s="1777">
        <f t="shared" si="1"/>
        <v>0</v>
      </c>
      <c r="J48" s="734"/>
      <c r="K48" s="737"/>
    </row>
    <row r="49" spans="1:11" ht="12" customHeight="1" x14ac:dyDescent="0.2">
      <c r="A49" s="732"/>
      <c r="B49" s="733"/>
      <c r="C49" s="1777">
        <f>SUM(C31:C48)</f>
        <v>0</v>
      </c>
      <c r="D49" s="745"/>
      <c r="E49" s="1777">
        <f t="shared" ref="E49:J49" si="2">SUM(E31:E48)</f>
        <v>0</v>
      </c>
      <c r="F49" s="1777">
        <f t="shared" si="2"/>
        <v>0</v>
      </c>
      <c r="G49" s="1777">
        <f t="shared" si="2"/>
        <v>0</v>
      </c>
      <c r="H49" s="1777">
        <f t="shared" si="2"/>
        <v>0</v>
      </c>
      <c r="I49" s="1777">
        <f t="shared" si="2"/>
        <v>0</v>
      </c>
      <c r="J49" s="1777">
        <f t="shared" si="2"/>
        <v>0</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196" t="s">
        <v>605</v>
      </c>
      <c r="C52" s="2197"/>
      <c r="D52" s="2197"/>
      <c r="E52" s="749" t="s">
        <v>900</v>
      </c>
      <c r="F52" s="2198"/>
      <c r="G52" s="2199"/>
      <c r="H52" s="736"/>
      <c r="I52" s="736"/>
      <c r="J52" s="746"/>
    </row>
    <row r="53" spans="1:11" ht="11.25" customHeight="1" x14ac:dyDescent="0.2">
      <c r="A53" s="750" t="s">
        <v>969</v>
      </c>
      <c r="B53" s="751" t="s">
        <v>1008</v>
      </c>
      <c r="C53" s="746"/>
      <c r="D53" s="737"/>
      <c r="E53" s="749" t="s">
        <v>518</v>
      </c>
      <c r="F53" s="2200"/>
      <c r="G53" s="2201"/>
      <c r="H53" s="736"/>
      <c r="I53" s="736"/>
      <c r="J53" s="746"/>
    </row>
    <row r="54" spans="1:11" ht="11.25" customHeight="1" x14ac:dyDescent="0.2">
      <c r="A54" s="752" t="s">
        <v>970</v>
      </c>
      <c r="B54" s="747" t="s">
        <v>1009</v>
      </c>
      <c r="C54" s="746"/>
      <c r="D54" s="737"/>
      <c r="E54" s="749" t="s">
        <v>519</v>
      </c>
      <c r="F54" s="2200"/>
      <c r="G54" s="220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25"/>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5" t="s">
        <v>911</v>
      </c>
      <c r="B1" s="2226"/>
      <c r="C1" s="2226"/>
      <c r="D1" s="2226"/>
      <c r="E1" s="2226"/>
      <c r="F1" s="2226"/>
      <c r="G1" s="2227"/>
      <c r="H1" s="1551"/>
      <c r="I1" s="760"/>
      <c r="J1" s="433"/>
    </row>
    <row r="2" spans="1:11" ht="26.25" x14ac:dyDescent="0.2">
      <c r="A2" s="2244" t="s">
        <v>1776</v>
      </c>
      <c r="B2" s="2245"/>
      <c r="C2" s="2245"/>
      <c r="D2" s="2245"/>
      <c r="E2" s="2246"/>
      <c r="F2" s="761" t="s">
        <v>960</v>
      </c>
      <c r="G2" s="762" t="s">
        <v>1773</v>
      </c>
      <c r="H2" s="762" t="s">
        <v>430</v>
      </c>
      <c r="I2" s="762" t="s">
        <v>1220</v>
      </c>
      <c r="J2" s="762" t="s">
        <v>1919</v>
      </c>
      <c r="K2" s="762" t="s">
        <v>140</v>
      </c>
    </row>
    <row r="3" spans="1:11" x14ac:dyDescent="0.2">
      <c r="A3" s="2247" t="s">
        <v>1698</v>
      </c>
      <c r="B3" s="2248"/>
      <c r="C3" s="2248"/>
      <c r="D3" s="2248"/>
      <c r="E3" s="2249"/>
      <c r="F3" s="763"/>
      <c r="G3" s="764"/>
      <c r="H3" s="764"/>
      <c r="I3" s="764"/>
      <c r="J3" s="765"/>
      <c r="K3" s="765"/>
    </row>
    <row r="4" spans="1:11" x14ac:dyDescent="0.2">
      <c r="A4" s="2250" t="s">
        <v>387</v>
      </c>
      <c r="B4" s="2251"/>
      <c r="C4" s="2251"/>
      <c r="D4" s="2251"/>
      <c r="E4" s="2197"/>
      <c r="F4" s="766"/>
      <c r="G4" s="767"/>
      <c r="H4" s="768"/>
      <c r="I4" s="767"/>
      <c r="J4" s="769"/>
      <c r="K4" s="769"/>
    </row>
    <row r="5" spans="1:11" x14ac:dyDescent="0.2">
      <c r="A5" s="2228" t="s">
        <v>1129</v>
      </c>
      <c r="B5" s="2229"/>
      <c r="C5" s="2229"/>
      <c r="D5" s="2229"/>
      <c r="E5" s="2230"/>
      <c r="F5" s="770" t="s">
        <v>903</v>
      </c>
      <c r="G5" s="771"/>
      <c r="H5" s="764"/>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228" t="s">
        <v>1920</v>
      </c>
      <c r="B10" s="2229"/>
      <c r="C10" s="2229"/>
      <c r="D10" s="2229"/>
      <c r="E10" s="2231"/>
      <c r="F10" s="783" t="s">
        <v>917</v>
      </c>
      <c r="G10" s="782"/>
      <c r="H10" s="784"/>
      <c r="I10" s="764"/>
      <c r="J10" s="765"/>
      <c r="K10" s="765"/>
    </row>
    <row r="11" spans="1:11" x14ac:dyDescent="0.2">
      <c r="A11" s="2228" t="s">
        <v>162</v>
      </c>
      <c r="B11" s="2229"/>
      <c r="C11" s="2229"/>
      <c r="D11" s="2229"/>
      <c r="E11" s="2230"/>
      <c r="F11" s="770" t="s">
        <v>907</v>
      </c>
      <c r="G11" s="771"/>
      <c r="H11" s="764"/>
      <c r="I11" s="764"/>
      <c r="J11" s="765"/>
      <c r="K11" s="773"/>
    </row>
    <row r="12" spans="1:11" ht="13.5" thickBot="1" x14ac:dyDescent="0.25">
      <c r="A12" s="2255" t="s">
        <v>961</v>
      </c>
      <c r="B12" s="2256"/>
      <c r="C12" s="2256"/>
      <c r="D12" s="2256"/>
      <c r="E12" s="2257"/>
      <c r="F12" s="1778"/>
      <c r="G12" s="1779">
        <f>SUM(G5:G11)</f>
        <v>0</v>
      </c>
      <c r="H12" s="1779">
        <f>SUM(H5:H11)</f>
        <v>0</v>
      </c>
      <c r="I12" s="1779">
        <f>SUM(I5:I11)</f>
        <v>0</v>
      </c>
      <c r="J12" s="1779">
        <f>SUM(J5:J11)</f>
        <v>0</v>
      </c>
      <c r="K12" s="1779">
        <f>SUM(K5:K11)</f>
        <v>0</v>
      </c>
    </row>
    <row r="13" spans="1:11" ht="13.5" thickTop="1" x14ac:dyDescent="0.2">
      <c r="A13" s="2252" t="s">
        <v>388</v>
      </c>
      <c r="B13" s="2253"/>
      <c r="C13" s="2253"/>
      <c r="D13" s="2253"/>
      <c r="E13" s="2254"/>
      <c r="F13" s="785"/>
      <c r="G13" s="786"/>
      <c r="H13" s="787"/>
      <c r="I13" s="788"/>
      <c r="J13" s="788"/>
      <c r="K13" s="788"/>
    </row>
    <row r="14" spans="1:11" x14ac:dyDescent="0.2">
      <c r="A14" s="2235" t="s">
        <v>476</v>
      </c>
      <c r="B14" s="2235"/>
      <c r="C14" s="2235"/>
      <c r="D14" s="2235"/>
      <c r="E14" s="2236"/>
      <c r="F14" s="789" t="s">
        <v>909</v>
      </c>
      <c r="G14" s="782"/>
      <c r="H14" s="764"/>
      <c r="I14" s="771"/>
      <c r="J14" s="773"/>
      <c r="K14" s="765"/>
    </row>
    <row r="15" spans="1:11" x14ac:dyDescent="0.2">
      <c r="A15" s="2229" t="s">
        <v>4</v>
      </c>
      <c r="B15" s="2229"/>
      <c r="C15" s="2229"/>
      <c r="D15" s="2229"/>
      <c r="E15" s="2230"/>
      <c r="F15" s="789" t="s">
        <v>910</v>
      </c>
      <c r="G15" s="771"/>
      <c r="H15" s="764"/>
      <c r="I15" s="764"/>
      <c r="J15" s="765"/>
      <c r="K15" s="765"/>
    </row>
    <row r="16" spans="1:11" x14ac:dyDescent="0.2">
      <c r="A16" s="2229" t="s">
        <v>316</v>
      </c>
      <c r="B16" s="2229"/>
      <c r="C16" s="2229"/>
      <c r="D16" s="2229"/>
      <c r="E16" s="2230"/>
      <c r="F16" s="789" t="s">
        <v>980</v>
      </c>
      <c r="G16" s="772"/>
      <c r="H16" s="767"/>
      <c r="I16" s="767"/>
      <c r="J16" s="769"/>
      <c r="K16" s="769"/>
    </row>
    <row r="17" spans="1:11" x14ac:dyDescent="0.2">
      <c r="A17" s="2260" t="s">
        <v>992</v>
      </c>
      <c r="B17" s="2260"/>
      <c r="C17" s="2260"/>
      <c r="D17" s="2260"/>
      <c r="E17" s="2261"/>
      <c r="F17" s="790"/>
      <c r="G17" s="791"/>
      <c r="H17" s="792"/>
      <c r="I17" s="792"/>
      <c r="J17" s="793"/>
      <c r="K17" s="794"/>
    </row>
    <row r="18" spans="1:11" x14ac:dyDescent="0.2">
      <c r="A18" s="2239" t="s">
        <v>386</v>
      </c>
      <c r="B18" s="2240"/>
      <c r="C18" s="2240"/>
      <c r="D18" s="2240"/>
      <c r="E18" s="2241"/>
      <c r="F18" s="789" t="s">
        <v>989</v>
      </c>
      <c r="G18" s="782"/>
      <c r="H18" s="782"/>
      <c r="I18" s="782"/>
      <c r="J18" s="765"/>
      <c r="K18" s="795"/>
    </row>
    <row r="19" spans="1:11" ht="21.75" customHeight="1" x14ac:dyDescent="0.2">
      <c r="A19" s="2237" t="s">
        <v>1916</v>
      </c>
      <c r="B19" s="2237"/>
      <c r="C19" s="2237"/>
      <c r="D19" s="2237"/>
      <c r="E19" s="2238"/>
      <c r="F19" s="789" t="s">
        <v>990</v>
      </c>
      <c r="G19" s="782"/>
      <c r="H19" s="782"/>
      <c r="I19" s="782"/>
      <c r="J19" s="765"/>
      <c r="K19" s="795"/>
    </row>
    <row r="20" spans="1:11" x14ac:dyDescent="0.2">
      <c r="A20" s="2239" t="s">
        <v>1921</v>
      </c>
      <c r="B20" s="2240"/>
      <c r="C20" s="2240"/>
      <c r="D20" s="2240"/>
      <c r="E20" s="2241"/>
      <c r="F20" s="789" t="s">
        <v>991</v>
      </c>
      <c r="G20" s="782"/>
      <c r="H20" s="782"/>
      <c r="I20" s="782"/>
      <c r="J20" s="765"/>
      <c r="K20" s="795"/>
    </row>
    <row r="21" spans="1:11" ht="13.5" thickBot="1" x14ac:dyDescent="0.25">
      <c r="A21" s="2258" t="s">
        <v>659</v>
      </c>
      <c r="B21" s="2258"/>
      <c r="C21" s="2258"/>
      <c r="D21" s="2258"/>
      <c r="E21" s="2258"/>
      <c r="F21" s="1780"/>
      <c r="G21" s="792"/>
      <c r="H21" s="796"/>
      <c r="I21" s="796"/>
      <c r="J21" s="1781">
        <f>SUM(J18:J20)</f>
        <v>0</v>
      </c>
      <c r="K21" s="793"/>
    </row>
    <row r="22" spans="1:11" ht="13.5" thickTop="1" x14ac:dyDescent="0.2">
      <c r="A22" s="2229" t="s">
        <v>1922</v>
      </c>
      <c r="B22" s="2229"/>
      <c r="C22" s="2229"/>
      <c r="D22" s="2229"/>
      <c r="E22" s="2230"/>
      <c r="F22" s="789" t="s">
        <v>917</v>
      </c>
      <c r="G22" s="782"/>
      <c r="H22" s="764"/>
      <c r="I22" s="764"/>
      <c r="J22" s="797"/>
      <c r="K22" s="765"/>
    </row>
    <row r="23" spans="1:11" ht="13.5" thickBot="1" x14ac:dyDescent="0.25">
      <c r="A23" s="2259" t="s">
        <v>962</v>
      </c>
      <c r="B23" s="2258"/>
      <c r="C23" s="2258"/>
      <c r="D23" s="2258"/>
      <c r="E23" s="2258"/>
      <c r="F23" s="1782"/>
      <c r="G23" s="1779">
        <f>SUM(G14:G16,G21,G22)</f>
        <v>0</v>
      </c>
      <c r="H23" s="1779">
        <f>SUM(H14:H16,H21,H22)</f>
        <v>0</v>
      </c>
      <c r="I23" s="1779">
        <f>SUM(I14:I16,I21,I22)</f>
        <v>0</v>
      </c>
      <c r="J23" s="1779">
        <f>SUM(J14:J16,J21,J22)</f>
        <v>0</v>
      </c>
      <c r="K23" s="1779">
        <f>SUM(K14:K16,K21,K22)</f>
        <v>0</v>
      </c>
    </row>
    <row r="24" spans="1:11" ht="14.25" thickTop="1" thickBot="1" x14ac:dyDescent="0.25">
      <c r="A24" s="2259" t="s">
        <v>2026</v>
      </c>
      <c r="B24" s="2258"/>
      <c r="C24" s="2258"/>
      <c r="D24" s="2258"/>
      <c r="E24" s="2258"/>
      <c r="F24" s="1783"/>
      <c r="G24" s="1784">
        <f>SUM(G3,G12)-G23</f>
        <v>0</v>
      </c>
      <c r="H24" s="1784">
        <f>SUM(H3,H12)-H23</f>
        <v>0</v>
      </c>
      <c r="I24" s="1784">
        <f>SUM(I3,I12)-I23</f>
        <v>0</v>
      </c>
      <c r="J24" s="1784">
        <f>SUM(J3,J12)-J23</f>
        <v>0</v>
      </c>
      <c r="K24" s="1784">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4" t="s">
        <v>2036</v>
      </c>
      <c r="B28" s="1905"/>
      <c r="C28" s="1905"/>
      <c r="D28" s="1905"/>
      <c r="E28" s="1906"/>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32"/>
      <c r="I31" s="2233"/>
      <c r="J31" s="2233"/>
      <c r="K31" s="2233"/>
    </row>
    <row r="32" spans="1:11" x14ac:dyDescent="0.2">
      <c r="A32" s="809"/>
      <c r="B32" s="237"/>
      <c r="C32" s="237"/>
      <c r="D32" s="237"/>
      <c r="E32" s="805"/>
      <c r="F32" s="811" t="s">
        <v>561</v>
      </c>
      <c r="G32" s="764"/>
      <c r="H32" s="2234"/>
      <c r="I32" s="2233"/>
      <c r="J32" s="2233"/>
      <c r="K32" s="2233"/>
    </row>
    <row r="33" spans="1:11" ht="1.5" customHeight="1" x14ac:dyDescent="0.2">
      <c r="A33" s="812" t="s">
        <v>1231</v>
      </c>
      <c r="B33" s="364"/>
      <c r="C33" s="364"/>
      <c r="D33" s="364"/>
      <c r="E33" s="364"/>
      <c r="F33" s="364"/>
      <c r="G33" s="813"/>
      <c r="H33" s="2234"/>
      <c r="I33" s="2233"/>
      <c r="J33" s="2233"/>
      <c r="K33" s="2233"/>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29" t="s">
        <v>562</v>
      </c>
      <c r="B41" s="2242"/>
      <c r="C41" s="2242"/>
      <c r="D41" s="2242"/>
      <c r="E41" s="2242"/>
      <c r="F41" s="2243"/>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2" t="s">
        <v>1917</v>
      </c>
      <c r="B46" s="408" t="s">
        <v>1774</v>
      </c>
    </row>
    <row r="47" spans="1:11" s="823" customFormat="1" ht="12.75" customHeight="1" x14ac:dyDescent="0.2">
      <c r="A47" s="821"/>
      <c r="B47" s="822" t="s">
        <v>1775</v>
      </c>
      <c r="E47" s="822"/>
      <c r="K47" s="824"/>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5"/>
  <pageSetup scale="81"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topLeftCell="A4" colorId="8" zoomScaleNormal="110" workbookViewId="0">
      <selection activeCell="I9" sqref="I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4" t="s">
        <v>2035</v>
      </c>
      <c r="B1" s="2265"/>
      <c r="C1" s="2266"/>
      <c r="D1" s="826"/>
      <c r="E1" s="827"/>
      <c r="F1" s="827"/>
      <c r="G1" s="828"/>
      <c r="H1" s="829"/>
      <c r="I1" s="830"/>
      <c r="J1" s="2262"/>
      <c r="K1" s="2263"/>
      <c r="L1" s="2263"/>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50" t="s">
        <v>948</v>
      </c>
      <c r="B3" s="1651">
        <v>210</v>
      </c>
      <c r="C3" s="835"/>
      <c r="D3" s="835"/>
      <c r="E3" s="835"/>
      <c r="F3" s="1781">
        <f>(C3+D3)-E3</f>
        <v>0</v>
      </c>
      <c r="G3" s="836"/>
      <c r="H3" s="835"/>
      <c r="I3" s="835"/>
      <c r="J3" s="835"/>
      <c r="K3" s="1790">
        <f>(H3+I3)-J3</f>
        <v>0</v>
      </c>
      <c r="L3" s="1790">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949</v>
      </c>
      <c r="B5" s="840">
        <v>221</v>
      </c>
      <c r="C5" s="841"/>
      <c r="D5" s="841"/>
      <c r="E5" s="841"/>
      <c r="F5" s="1781">
        <f>(C5+D5)-E5</f>
        <v>0</v>
      </c>
      <c r="G5" s="837"/>
      <c r="H5" s="842"/>
      <c r="I5" s="842"/>
      <c r="J5" s="842"/>
      <c r="K5" s="793"/>
      <c r="L5" s="1790">
        <f>F5-K5</f>
        <v>0</v>
      </c>
    </row>
    <row r="6" spans="1:14" ht="14.25" thickTop="1" thickBot="1" x14ac:dyDescent="0.25">
      <c r="A6" s="778" t="s">
        <v>1179</v>
      </c>
      <c r="B6" s="840">
        <v>222</v>
      </c>
      <c r="C6" s="765"/>
      <c r="D6" s="765"/>
      <c r="E6" s="765"/>
      <c r="F6" s="1781">
        <f>(C6+D6)-E6</f>
        <v>0</v>
      </c>
      <c r="G6" s="837">
        <v>50</v>
      </c>
      <c r="H6" s="765"/>
      <c r="I6" s="765"/>
      <c r="J6" s="765"/>
      <c r="K6" s="1790">
        <f>(H6+I6)-J6</f>
        <v>0</v>
      </c>
      <c r="L6" s="1790">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1180</v>
      </c>
      <c r="B8" s="840">
        <v>231</v>
      </c>
      <c r="C8" s="844">
        <v>163516</v>
      </c>
      <c r="D8" s="844"/>
      <c r="E8" s="844"/>
      <c r="F8" s="1781">
        <f>(C8+D8)-E8</f>
        <v>163516</v>
      </c>
      <c r="G8" s="843">
        <v>50</v>
      </c>
      <c r="H8" s="765">
        <v>8175</v>
      </c>
      <c r="I8" s="765">
        <v>3270</v>
      </c>
      <c r="J8" s="765"/>
      <c r="K8" s="1790">
        <f>(H8+I8)-J8</f>
        <v>11445</v>
      </c>
      <c r="L8" s="1790">
        <f>F8-K8</f>
        <v>152071</v>
      </c>
    </row>
    <row r="9" spans="1:14" ht="14.25" thickTop="1" thickBot="1" x14ac:dyDescent="0.25">
      <c r="A9" s="778" t="s">
        <v>1181</v>
      </c>
      <c r="B9" s="840">
        <v>232</v>
      </c>
      <c r="C9" s="765"/>
      <c r="D9" s="765"/>
      <c r="E9" s="765"/>
      <c r="F9" s="1781">
        <f>(C9+D9)-E9</f>
        <v>0</v>
      </c>
      <c r="G9" s="843">
        <v>20</v>
      </c>
      <c r="H9" s="765"/>
      <c r="I9" s="765"/>
      <c r="J9" s="765"/>
      <c r="K9" s="1790">
        <f>(H9+I9)-J9</f>
        <v>0</v>
      </c>
      <c r="L9" s="1790">
        <f>F9-K9</f>
        <v>0</v>
      </c>
    </row>
    <row r="10" spans="1:14" ht="24" thickTop="1" thickBot="1" x14ac:dyDescent="0.25">
      <c r="A10" s="845" t="s">
        <v>1182</v>
      </c>
      <c r="B10" s="840">
        <v>240</v>
      </c>
      <c r="C10" s="846"/>
      <c r="D10" s="846"/>
      <c r="E10" s="846"/>
      <c r="F10" s="1785">
        <f>(C10+D10)-E10</f>
        <v>0</v>
      </c>
      <c r="G10" s="843">
        <v>20</v>
      </c>
      <c r="H10" s="847"/>
      <c r="I10" s="847"/>
      <c r="J10" s="847"/>
      <c r="K10" s="1790">
        <f>(H10+I10)-J10</f>
        <v>0</v>
      </c>
      <c r="L10" s="1790">
        <f>F10-K10</f>
        <v>0</v>
      </c>
    </row>
    <row r="11" spans="1:14" ht="13.5" thickTop="1" x14ac:dyDescent="0.2">
      <c r="A11" s="1653" t="s">
        <v>1198</v>
      </c>
      <c r="B11" s="1651">
        <v>250</v>
      </c>
      <c r="C11" s="781"/>
      <c r="D11" s="781"/>
      <c r="E11" s="781"/>
      <c r="F11" s="773"/>
      <c r="G11" s="843"/>
      <c r="H11" s="781"/>
      <c r="I11" s="781"/>
      <c r="J11" s="781"/>
      <c r="K11" s="773"/>
      <c r="L11" s="773"/>
    </row>
    <row r="12" spans="1:14" ht="13.5" thickBot="1" x14ac:dyDescent="0.25">
      <c r="A12" s="848" t="s">
        <v>1183</v>
      </c>
      <c r="B12" s="840">
        <v>251</v>
      </c>
      <c r="C12" s="844">
        <v>61724</v>
      </c>
      <c r="D12" s="844">
        <v>1270</v>
      </c>
      <c r="E12" s="844"/>
      <c r="F12" s="1781">
        <f>(C12+D12)-E12</f>
        <v>62994</v>
      </c>
      <c r="G12" s="843">
        <v>10</v>
      </c>
      <c r="H12" s="765">
        <v>14210</v>
      </c>
      <c r="I12" s="765">
        <v>6299</v>
      </c>
      <c r="J12" s="765"/>
      <c r="K12" s="1790">
        <f>(H12+I12)-J12</f>
        <v>20509</v>
      </c>
      <c r="L12" s="1790">
        <f>F12-K12</f>
        <v>42485</v>
      </c>
    </row>
    <row r="13" spans="1:14" ht="14.25" thickTop="1" thickBot="1" x14ac:dyDescent="0.25">
      <c r="A13" s="848" t="s">
        <v>1184</v>
      </c>
      <c r="B13" s="840">
        <v>252</v>
      </c>
      <c r="C13" s="844"/>
      <c r="D13" s="844"/>
      <c r="E13" s="844"/>
      <c r="F13" s="1781">
        <f>(C13+D13)-E13</f>
        <v>0</v>
      </c>
      <c r="G13" s="843">
        <v>5</v>
      </c>
      <c r="H13" s="765"/>
      <c r="I13" s="765"/>
      <c r="J13" s="765"/>
      <c r="K13" s="1790">
        <f>(H13+I13)-J13</f>
        <v>0</v>
      </c>
      <c r="L13" s="1790">
        <f>F13-K13</f>
        <v>0</v>
      </c>
    </row>
    <row r="14" spans="1:14" ht="14.25" thickTop="1" thickBot="1" x14ac:dyDescent="0.25">
      <c r="A14" s="848" t="s">
        <v>1185</v>
      </c>
      <c r="B14" s="840">
        <v>253</v>
      </c>
      <c r="C14" s="765"/>
      <c r="D14" s="765"/>
      <c r="E14" s="765"/>
      <c r="F14" s="1781">
        <f>(C14+D14)-E14</f>
        <v>0</v>
      </c>
      <c r="G14" s="843">
        <v>3</v>
      </c>
      <c r="H14" s="765"/>
      <c r="I14" s="765"/>
      <c r="J14" s="765"/>
      <c r="K14" s="1790">
        <f>(H14+I14)-J14</f>
        <v>0</v>
      </c>
      <c r="L14" s="1790">
        <f>F14-K14</f>
        <v>0</v>
      </c>
    </row>
    <row r="15" spans="1:14" ht="15" customHeight="1" thickTop="1" thickBot="1" x14ac:dyDescent="0.25">
      <c r="A15" s="1652" t="s">
        <v>549</v>
      </c>
      <c r="B15" s="1651">
        <v>260</v>
      </c>
      <c r="C15" s="844"/>
      <c r="D15" s="844"/>
      <c r="E15" s="844"/>
      <c r="F15" s="1781">
        <f>(C15+D15)-E15</f>
        <v>0</v>
      </c>
      <c r="G15" s="849" t="s">
        <v>917</v>
      </c>
      <c r="H15" s="781"/>
      <c r="I15" s="781"/>
      <c r="J15" s="781"/>
      <c r="K15" s="781"/>
      <c r="L15" s="1790">
        <f>F15-K15</f>
        <v>0</v>
      </c>
    </row>
    <row r="16" spans="1:14" ht="15" customHeight="1" thickTop="1" thickBot="1" x14ac:dyDescent="0.25">
      <c r="A16" s="1786" t="s">
        <v>664</v>
      </c>
      <c r="B16" s="1787">
        <v>200</v>
      </c>
      <c r="C16" s="1781">
        <f>SUM(C3,C5:C6,C8:C10,C12:C15)</f>
        <v>225240</v>
      </c>
      <c r="D16" s="1781">
        <f>SUM(D3,D5:D6,D8:D10,D12:D15)</f>
        <v>1270</v>
      </c>
      <c r="E16" s="1781">
        <f>SUM(E3,E5:E6,E8:E10,E12:E15)</f>
        <v>0</v>
      </c>
      <c r="F16" s="1781">
        <f>SUM(F3,F5:F6,F8:F10,F12:F15)</f>
        <v>226510</v>
      </c>
      <c r="G16" s="843"/>
      <c r="H16" s="1781">
        <f>SUM(H3,H6,H8:H10,H12:H14,)</f>
        <v>22385</v>
      </c>
      <c r="I16" s="1781">
        <f>SUM(I3,I6,I8:I10,I12:I14,)</f>
        <v>9569</v>
      </c>
      <c r="J16" s="1781">
        <f>SUM(J3,J6,J8:J10,J12:J14,)</f>
        <v>0</v>
      </c>
      <c r="K16" s="1781">
        <f>(H16+I16)-J16</f>
        <v>31954</v>
      </c>
      <c r="L16" s="1781">
        <f>F16-K16</f>
        <v>194556</v>
      </c>
    </row>
    <row r="17" spans="1:12" ht="15" customHeight="1" thickTop="1" thickBot="1" x14ac:dyDescent="0.25">
      <c r="A17" s="1654" t="s">
        <v>309</v>
      </c>
      <c r="B17" s="1651">
        <v>700</v>
      </c>
      <c r="C17" s="769"/>
      <c r="D17" s="769"/>
      <c r="E17" s="769"/>
      <c r="F17" s="1781">
        <f>SUM('Expenditures 15-22'!I114,'Expenditures 15-22'!I151,'Expenditures 15-22'!I210,'Expenditures 15-22'!I312,'Expenditures 15-22'!I342,'Expenditures 15-22'!I367)</f>
        <v>0</v>
      </c>
      <c r="G17" s="837">
        <v>10</v>
      </c>
      <c r="H17" s="769"/>
      <c r="I17" s="1790">
        <f>F17/G17</f>
        <v>0</v>
      </c>
      <c r="J17" s="769"/>
      <c r="K17" s="795"/>
      <c r="L17" s="795"/>
    </row>
    <row r="18" spans="1:12" ht="14.25" thickTop="1" thickBot="1" x14ac:dyDescent="0.25">
      <c r="A18" s="1788" t="s">
        <v>706</v>
      </c>
      <c r="B18" s="1789"/>
      <c r="C18" s="771"/>
      <c r="D18" s="771"/>
      <c r="E18" s="771"/>
      <c r="F18" s="850"/>
      <c r="G18" s="851"/>
      <c r="H18" s="773"/>
      <c r="I18" s="1781">
        <f>SUM(I16,I17)</f>
        <v>9569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25"/>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H206"/>
  <sheetViews>
    <sheetView showGridLines="0" defaultGridColor="0" colorId="8" zoomScale="110" zoomScaleNormal="110" workbookViewId="0">
      <pane ySplit="5" topLeftCell="A67"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0" t="s">
        <v>1699</v>
      </c>
      <c r="B1" s="2271"/>
      <c r="C1" s="2271"/>
      <c r="D1" s="2271"/>
      <c r="E1" s="2271"/>
      <c r="F1" s="2272"/>
      <c r="G1" s="855"/>
    </row>
    <row r="2" spans="1:7" ht="15" customHeight="1" thickBot="1" x14ac:dyDescent="0.25">
      <c r="A2" s="2273" t="s">
        <v>498</v>
      </c>
      <c r="B2" s="2274"/>
      <c r="C2" s="2274"/>
      <c r="D2" s="2274"/>
      <c r="E2" s="2274"/>
      <c r="F2" s="2275"/>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76"/>
      <c r="B5" s="2277"/>
      <c r="C5" s="2277"/>
      <c r="D5" s="2277"/>
      <c r="E5" s="2277"/>
      <c r="F5" s="2277"/>
    </row>
    <row r="6" spans="1:7" ht="13.5" customHeight="1" thickBot="1" x14ac:dyDescent="0.25">
      <c r="A6" s="2267" t="s">
        <v>1166</v>
      </c>
      <c r="B6" s="2268"/>
      <c r="C6" s="2268"/>
      <c r="D6" s="2268"/>
      <c r="E6" s="2268"/>
      <c r="F6" s="2269"/>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33">
        <f>'Expenditures 15-22'!K114</f>
        <v>1154935</v>
      </c>
      <c r="G8" s="865"/>
    </row>
    <row r="9" spans="1:7" x14ac:dyDescent="0.2">
      <c r="A9" s="869" t="s">
        <v>480</v>
      </c>
      <c r="B9" s="870" t="s">
        <v>1989</v>
      </c>
      <c r="C9" s="871"/>
      <c r="D9" s="869" t="s">
        <v>522</v>
      </c>
      <c r="E9" s="868"/>
      <c r="F9" s="1934">
        <f>'Expenditures 15-22'!K151</f>
        <v>0</v>
      </c>
      <c r="G9" s="872"/>
    </row>
    <row r="10" spans="1:7" x14ac:dyDescent="0.2">
      <c r="A10" s="869" t="s">
        <v>520</v>
      </c>
      <c r="B10" s="870" t="s">
        <v>1990</v>
      </c>
      <c r="C10" s="871"/>
      <c r="D10" s="869" t="s">
        <v>522</v>
      </c>
      <c r="E10" s="868"/>
      <c r="F10" s="1934">
        <f>'Expenditures 15-22'!K174</f>
        <v>0</v>
      </c>
      <c r="G10" s="872"/>
    </row>
    <row r="11" spans="1:7" x14ac:dyDescent="0.2">
      <c r="A11" s="869" t="s">
        <v>481</v>
      </c>
      <c r="B11" s="870" t="s">
        <v>1991</v>
      </c>
      <c r="C11" s="871"/>
      <c r="D11" s="869" t="s">
        <v>522</v>
      </c>
      <c r="E11" s="868"/>
      <c r="F11" s="1934">
        <f>'Expenditures 15-22'!K210</f>
        <v>0</v>
      </c>
      <c r="G11" s="872"/>
    </row>
    <row r="12" spans="1:7" x14ac:dyDescent="0.2">
      <c r="A12" s="869" t="s">
        <v>482</v>
      </c>
      <c r="B12" s="870" t="s">
        <v>1992</v>
      </c>
      <c r="C12" s="871"/>
      <c r="D12" s="869" t="s">
        <v>522</v>
      </c>
      <c r="E12" s="868"/>
      <c r="F12" s="1934">
        <f>'Expenditures 15-22'!K295</f>
        <v>0</v>
      </c>
      <c r="G12" s="872"/>
    </row>
    <row r="13" spans="1:7" x14ac:dyDescent="0.2">
      <c r="A13" s="869" t="s">
        <v>108</v>
      </c>
      <c r="B13" s="870" t="s">
        <v>1993</v>
      </c>
      <c r="C13" s="871"/>
      <c r="D13" s="869" t="s">
        <v>522</v>
      </c>
      <c r="E13" s="868"/>
      <c r="F13" s="1934">
        <f>'Expenditures 15-22'!K342</f>
        <v>0</v>
      </c>
      <c r="G13" s="873"/>
    </row>
    <row r="14" spans="1:7" ht="12" customHeight="1" thickBot="1" x14ac:dyDescent="0.25">
      <c r="A14" s="1791"/>
      <c r="B14" s="1792"/>
      <c r="C14" s="1793"/>
      <c r="D14" s="1794" t="s">
        <v>522</v>
      </c>
      <c r="E14" s="1795" t="s">
        <v>1015</v>
      </c>
      <c r="F14" s="1796">
        <f>SUM(F8:F13)</f>
        <v>1154935</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5">
        <f>'Revenues 9-14'!F43</f>
        <v>0</v>
      </c>
      <c r="G18" s="865"/>
    </row>
    <row r="19" spans="1:7" x14ac:dyDescent="0.2">
      <c r="A19" s="869" t="s">
        <v>481</v>
      </c>
      <c r="B19" s="870" t="s">
        <v>1069</v>
      </c>
      <c r="C19" s="877">
        <f>'Revenues 9-14'!B47</f>
        <v>1421</v>
      </c>
      <c r="D19" s="878" t="str">
        <f>'Revenues 9-14'!A47</f>
        <v>Summer Sch - Transp. Fees from Pupils or Parents (In State)</v>
      </c>
      <c r="E19" s="879"/>
      <c r="F19" s="1936">
        <f>'Revenues 9-14'!F47</f>
        <v>0</v>
      </c>
      <c r="G19" s="865"/>
    </row>
    <row r="20" spans="1:7" x14ac:dyDescent="0.2">
      <c r="A20" s="869" t="s">
        <v>481</v>
      </c>
      <c r="B20" s="870" t="s">
        <v>1070</v>
      </c>
      <c r="C20" s="875">
        <f>'Revenues 9-14'!B48</f>
        <v>1422</v>
      </c>
      <c r="D20" s="876" t="str">
        <f>'Revenues 9-14'!A48</f>
        <v>Summer Sch - Transp. Fees from Other Districts (In State)</v>
      </c>
      <c r="E20" s="868"/>
      <c r="F20" s="1937">
        <f>'Revenues 9-14'!F48</f>
        <v>0</v>
      </c>
      <c r="G20" s="865"/>
    </row>
    <row r="21" spans="1:7" x14ac:dyDescent="0.2">
      <c r="A21" s="869" t="s">
        <v>481</v>
      </c>
      <c r="B21" s="870" t="s">
        <v>1071</v>
      </c>
      <c r="C21" s="877">
        <f>'Revenues 9-14'!B49</f>
        <v>1423</v>
      </c>
      <c r="D21" s="876" t="str">
        <f>'Revenues 9-14'!A49</f>
        <v>Summer Sch - Transp. Fees from Other Sources (In State)</v>
      </c>
      <c r="E21" s="868"/>
      <c r="F21" s="1938">
        <f>'Revenues 9-14'!F49</f>
        <v>0</v>
      </c>
      <c r="G21" s="865"/>
    </row>
    <row r="22" spans="1:7" x14ac:dyDescent="0.2">
      <c r="A22" s="869" t="s">
        <v>481</v>
      </c>
      <c r="B22" s="870" t="s">
        <v>1072</v>
      </c>
      <c r="C22" s="877">
        <f>'Revenues 9-14'!B50</f>
        <v>1424</v>
      </c>
      <c r="D22" s="876" t="str">
        <f>'Revenues 9-14'!A50</f>
        <v>Summer Sch - Transp. Fees from Other Sources (Out of State)</v>
      </c>
      <c r="E22" s="868"/>
      <c r="F22" s="1938">
        <f>'Revenues 9-14'!F50</f>
        <v>0</v>
      </c>
      <c r="G22" s="865"/>
    </row>
    <row r="23" spans="1:7" x14ac:dyDescent="0.2">
      <c r="A23" s="869" t="s">
        <v>481</v>
      </c>
      <c r="B23" s="870" t="s">
        <v>1073</v>
      </c>
      <c r="C23" s="875">
        <f>'Revenues 9-14'!B52</f>
        <v>1432</v>
      </c>
      <c r="D23" s="876" t="str">
        <f>'Revenues 9-14'!A52</f>
        <v>CTE - Transp Fees from Other Districts (In State)</v>
      </c>
      <c r="E23" s="868"/>
      <c r="F23" s="1938">
        <f>'Revenues 9-14'!F52</f>
        <v>0</v>
      </c>
      <c r="G23" s="865"/>
    </row>
    <row r="24" spans="1:7" x14ac:dyDescent="0.2">
      <c r="A24" s="869" t="s">
        <v>481</v>
      </c>
      <c r="B24" s="870" t="s">
        <v>1074</v>
      </c>
      <c r="C24" s="875">
        <f>'Revenues 9-14'!B56</f>
        <v>1442</v>
      </c>
      <c r="D24" s="876" t="str">
        <f>'Revenues 9-14'!A56</f>
        <v>Special Ed - Transp Fees from Other Districts (In State)</v>
      </c>
      <c r="E24" s="868"/>
      <c r="F24" s="1938">
        <f>'Revenues 9-14'!F56</f>
        <v>0</v>
      </c>
      <c r="G24" s="865"/>
    </row>
    <row r="25" spans="1:7" x14ac:dyDescent="0.2">
      <c r="A25" s="869" t="s">
        <v>481</v>
      </c>
      <c r="B25" s="870" t="s">
        <v>1075</v>
      </c>
      <c r="C25" s="875">
        <f>'Revenues 9-14'!B59</f>
        <v>1451</v>
      </c>
      <c r="D25" s="876" t="str">
        <f>'Revenues 9-14'!A59</f>
        <v>Adult - Transp Fees from Pupils or Parents (In State)</v>
      </c>
      <c r="E25" s="868"/>
      <c r="F25" s="1938">
        <f>'Revenues 9-14'!F59</f>
        <v>0</v>
      </c>
      <c r="G25" s="865"/>
    </row>
    <row r="26" spans="1:7" x14ac:dyDescent="0.2">
      <c r="A26" s="869" t="s">
        <v>481</v>
      </c>
      <c r="B26" s="870" t="s">
        <v>1076</v>
      </c>
      <c r="C26" s="875">
        <f>'Revenues 9-14'!B60</f>
        <v>1452</v>
      </c>
      <c r="D26" s="876" t="str">
        <f>'Revenues 9-14'!A60</f>
        <v>Adult - Transp Fees from Other Districts (In State)</v>
      </c>
      <c r="E26" s="868"/>
      <c r="F26" s="1938">
        <f>'Revenues 9-14'!F60</f>
        <v>0</v>
      </c>
      <c r="G26" s="865"/>
    </row>
    <row r="27" spans="1:7" x14ac:dyDescent="0.2">
      <c r="A27" s="869" t="s">
        <v>481</v>
      </c>
      <c r="B27" s="870" t="s">
        <v>1077</v>
      </c>
      <c r="C27" s="875">
        <f>'Revenues 9-14'!B61</f>
        <v>1453</v>
      </c>
      <c r="D27" s="876" t="str">
        <f>'Revenues 9-14'!A61</f>
        <v>Adult - Transp Fees from Other Sources (In State)</v>
      </c>
      <c r="E27" s="868"/>
      <c r="F27" s="1938">
        <f>'Revenues 9-14'!F61</f>
        <v>0</v>
      </c>
      <c r="G27" s="865"/>
    </row>
    <row r="28" spans="1:7" x14ac:dyDescent="0.2">
      <c r="A28" s="869" t="s">
        <v>481</v>
      </c>
      <c r="B28" s="870" t="s">
        <v>1078</v>
      </c>
      <c r="C28" s="875">
        <f>'Revenues 9-14'!B62</f>
        <v>1454</v>
      </c>
      <c r="D28" s="876" t="str">
        <f>'Revenues 9-14'!A62</f>
        <v>Adult - Transp Fees from Other Sources (Out of State)</v>
      </c>
      <c r="E28" s="868"/>
      <c r="F28" s="1938">
        <f>'Revenues 9-14'!F62</f>
        <v>0</v>
      </c>
      <c r="G28" s="865"/>
    </row>
    <row r="29" spans="1:7" x14ac:dyDescent="0.2">
      <c r="A29" s="869" t="s">
        <v>1159</v>
      </c>
      <c r="B29" s="870" t="s">
        <v>1683</v>
      </c>
      <c r="C29" s="880">
        <f>'Revenues 9-14'!B148</f>
        <v>3410</v>
      </c>
      <c r="D29" s="881" t="str">
        <f>'Revenues 9-14'!A148</f>
        <v>Adult Ed (from ICCB)</v>
      </c>
      <c r="E29" s="868"/>
      <c r="F29" s="1938">
        <f>SUM('Revenues 9-14'!D148,F149)</f>
        <v>0</v>
      </c>
      <c r="G29" s="865"/>
    </row>
    <row r="30" spans="1:7" x14ac:dyDescent="0.2">
      <c r="A30" s="869" t="s">
        <v>1159</v>
      </c>
      <c r="B30" s="870" t="s">
        <v>861</v>
      </c>
      <c r="C30" s="880">
        <f>'Revenues 9-14'!B149</f>
        <v>3499</v>
      </c>
      <c r="D30" s="881" t="str">
        <f>'Revenues 9-14'!A149</f>
        <v>Adult Ed - Other (Describe &amp; Itemize)</v>
      </c>
      <c r="E30" s="868"/>
      <c r="F30" s="1939">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8">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8">
        <f>SUM('Revenues 9-14'!D219,'Revenues 9-14'!F219)</f>
        <v>0</v>
      </c>
      <c r="G32" s="865"/>
    </row>
    <row r="33" spans="1:7" x14ac:dyDescent="0.2">
      <c r="A33" s="869" t="s">
        <v>480</v>
      </c>
      <c r="B33" s="870" t="s">
        <v>801</v>
      </c>
      <c r="C33" s="875">
        <f>'Revenues 9-14'!B229</f>
        <v>4810</v>
      </c>
      <c r="D33" s="883" t="str">
        <f>'Revenues 9-14'!A229</f>
        <v>Federal - Adult Education</v>
      </c>
      <c r="E33" s="868"/>
      <c r="F33" s="1938">
        <f>'Revenues 9-14'!D229</f>
        <v>0</v>
      </c>
      <c r="G33" s="865"/>
    </row>
    <row r="34" spans="1:7" x14ac:dyDescent="0.2">
      <c r="A34" s="869" t="s">
        <v>479</v>
      </c>
      <c r="B34" s="869" t="s">
        <v>1545</v>
      </c>
      <c r="C34" s="886" t="str">
        <f>'Expenditures 15-22'!B7</f>
        <v>1125</v>
      </c>
      <c r="D34" s="887" t="str">
        <f>'Expenditures 15-22'!A7</f>
        <v>Pre-K Programs</v>
      </c>
      <c r="E34" s="868"/>
      <c r="F34" s="1938">
        <f>'Expenditures 15-22'!K7-SUM('Expenditures 15-22'!G7,'Expenditures 15-22'!I7)</f>
        <v>0</v>
      </c>
      <c r="G34" s="865"/>
    </row>
    <row r="35" spans="1:7" x14ac:dyDescent="0.2">
      <c r="A35" s="869" t="s">
        <v>479</v>
      </c>
      <c r="B35" s="869" t="s">
        <v>1546</v>
      </c>
      <c r="C35" s="886" t="str">
        <f>'Expenditures 15-22'!B9</f>
        <v>1225</v>
      </c>
      <c r="D35" s="887" t="str">
        <f>'Expenditures 15-22'!A9</f>
        <v>Special Education Programs Pre-K</v>
      </c>
      <c r="E35" s="868"/>
      <c r="F35" s="1938">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8">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8">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8">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8">
        <f>'Expenditures 15-22'!K20</f>
        <v>0</v>
      </c>
      <c r="G39" s="865"/>
    </row>
    <row r="40" spans="1:7" x14ac:dyDescent="0.2">
      <c r="A40" s="869" t="s">
        <v>479</v>
      </c>
      <c r="B40" s="869" t="s">
        <v>120</v>
      </c>
      <c r="C40" s="886" t="str">
        <f>'Expenditures 15-22'!B21</f>
        <v>1911</v>
      </c>
      <c r="D40" s="888" t="str">
        <f>'Expenditures 15-22'!A21</f>
        <v>Regular K-12 Programs - Private Tuition</v>
      </c>
      <c r="E40" s="868"/>
      <c r="F40" s="1938">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8">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8">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8">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8">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8">
        <f>'Expenditures 15-22'!K26</f>
        <v>0</v>
      </c>
      <c r="G45" s="865"/>
    </row>
    <row r="46" spans="1:7" x14ac:dyDescent="0.2">
      <c r="A46" s="869" t="s">
        <v>479</v>
      </c>
      <c r="B46" s="869" t="s">
        <v>126</v>
      </c>
      <c r="C46" s="886" t="str">
        <f>'Expenditures 15-22'!B27</f>
        <v>1917</v>
      </c>
      <c r="D46" s="888" t="str">
        <f>'Expenditures 15-22'!A27</f>
        <v>CTE Programs - Private Tuition</v>
      </c>
      <c r="E46" s="868"/>
      <c r="F46" s="1938">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8">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8">
        <f>'Expenditures 15-22'!K29</f>
        <v>0</v>
      </c>
      <c r="G48" s="865"/>
    </row>
    <row r="49" spans="1:7" x14ac:dyDescent="0.2">
      <c r="A49" s="869" t="s">
        <v>479</v>
      </c>
      <c r="B49" s="869" t="s">
        <v>129</v>
      </c>
      <c r="C49" s="886" t="str">
        <f>'Expenditures 15-22'!B30</f>
        <v>1920</v>
      </c>
      <c r="D49" s="888" t="str">
        <f>'Expenditures 15-22'!A30</f>
        <v>Gifted Programs - Private Tuition</v>
      </c>
      <c r="E49" s="868"/>
      <c r="F49" s="1938">
        <f>'Expenditures 15-22'!K30</f>
        <v>0</v>
      </c>
      <c r="G49" s="865"/>
    </row>
    <row r="50" spans="1:7" x14ac:dyDescent="0.2">
      <c r="A50" s="869" t="s">
        <v>479</v>
      </c>
      <c r="B50" s="869" t="s">
        <v>130</v>
      </c>
      <c r="C50" s="886" t="str">
        <f>'Expenditures 15-22'!B31</f>
        <v>1921</v>
      </c>
      <c r="D50" s="888" t="str">
        <f>'Expenditures 15-22'!A31</f>
        <v>Bilingual Programs - Private Tuition</v>
      </c>
      <c r="E50" s="868"/>
      <c r="F50" s="1938">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8">
        <f>'Expenditures 15-22'!K32</f>
        <v>0</v>
      </c>
      <c r="G51" s="865"/>
    </row>
    <row r="52" spans="1:7" x14ac:dyDescent="0.2">
      <c r="A52" s="869" t="s">
        <v>479</v>
      </c>
      <c r="B52" s="869" t="s">
        <v>1550</v>
      </c>
      <c r="C52" s="889" t="str">
        <f>'Expenditures 15-22'!B75</f>
        <v>3000</v>
      </c>
      <c r="D52" s="888" t="s">
        <v>469</v>
      </c>
      <c r="E52" s="868"/>
      <c r="F52" s="1938">
        <f>'Expenditures 15-22'!K75-SUM('Expenditures 15-22'!G75,'Expenditures 15-22'!I75)</f>
        <v>0</v>
      </c>
      <c r="G52" s="865"/>
    </row>
    <row r="53" spans="1:7" x14ac:dyDescent="0.2">
      <c r="A53" s="869" t="s">
        <v>479</v>
      </c>
      <c r="B53" s="869" t="s">
        <v>1551</v>
      </c>
      <c r="C53" s="889">
        <f>'Expenditures 15-22'!B102</f>
        <v>4000</v>
      </c>
      <c r="D53" s="888" t="str">
        <f>'Expenditures 15-22'!A102</f>
        <v>Total Payments to Other Govt Units</v>
      </c>
      <c r="E53" s="868"/>
      <c r="F53" s="1938">
        <f>'Expenditures 15-22'!K102</f>
        <v>778600</v>
      </c>
      <c r="G53" s="865"/>
    </row>
    <row r="54" spans="1:7" x14ac:dyDescent="0.2">
      <c r="A54" s="869" t="s">
        <v>479</v>
      </c>
      <c r="B54" s="869" t="s">
        <v>1552</v>
      </c>
      <c r="C54" s="889" t="s">
        <v>1039</v>
      </c>
      <c r="D54" s="885" t="s">
        <v>1157</v>
      </c>
      <c r="E54" s="868"/>
      <c r="F54" s="1938">
        <f>'Expenditures 15-22'!G114</f>
        <v>1270</v>
      </c>
      <c r="G54" s="865"/>
    </row>
    <row r="55" spans="1:7" x14ac:dyDescent="0.2">
      <c r="A55" s="869" t="s">
        <v>479</v>
      </c>
      <c r="B55" s="869" t="s">
        <v>1553</v>
      </c>
      <c r="C55" s="889" t="s">
        <v>1039</v>
      </c>
      <c r="D55" s="885" t="s">
        <v>309</v>
      </c>
      <c r="E55" s="868"/>
      <c r="F55" s="1938">
        <f>'Expenditures 15-22'!I114</f>
        <v>0</v>
      </c>
      <c r="G55" s="865"/>
    </row>
    <row r="56" spans="1:7" x14ac:dyDescent="0.2">
      <c r="A56" s="869" t="s">
        <v>480</v>
      </c>
      <c r="B56" s="869" t="s">
        <v>1554</v>
      </c>
      <c r="C56" s="886" t="str">
        <f>'Expenditures 15-22'!B130</f>
        <v>3000</v>
      </c>
      <c r="D56" s="892" t="s">
        <v>469</v>
      </c>
      <c r="E56" s="868"/>
      <c r="F56" s="1938">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8">
        <f>'Expenditures 15-22'!K139</f>
        <v>0</v>
      </c>
      <c r="G57" s="865"/>
    </row>
    <row r="58" spans="1:7" x14ac:dyDescent="0.2">
      <c r="A58" s="869" t="s">
        <v>480</v>
      </c>
      <c r="B58" s="869" t="s">
        <v>1995</v>
      </c>
      <c r="C58" s="886" t="s">
        <v>1039</v>
      </c>
      <c r="D58" s="885" t="s">
        <v>1157</v>
      </c>
      <c r="E58" s="868"/>
      <c r="F58" s="1940">
        <f>'Expenditures 15-22'!G151</f>
        <v>0</v>
      </c>
      <c r="G58" s="865"/>
    </row>
    <row r="59" spans="1:7" x14ac:dyDescent="0.2">
      <c r="A59" s="893" t="s">
        <v>480</v>
      </c>
      <c r="B59" s="856" t="s">
        <v>1996</v>
      </c>
      <c r="C59" s="894" t="s">
        <v>1039</v>
      </c>
      <c r="D59" s="856" t="s">
        <v>309</v>
      </c>
      <c r="F59" s="1941">
        <f>'Expenditures 15-22'!I151</f>
        <v>0</v>
      </c>
      <c r="G59" s="865"/>
    </row>
    <row r="60" spans="1:7" x14ac:dyDescent="0.2">
      <c r="A60" s="893" t="s">
        <v>520</v>
      </c>
      <c r="B60" s="856" t="s">
        <v>1997</v>
      </c>
      <c r="C60" s="894">
        <v>4000</v>
      </c>
      <c r="D60" s="856" t="s">
        <v>330</v>
      </c>
      <c r="F60" s="1939">
        <f>'Expenditures 15-22'!K160</f>
        <v>0</v>
      </c>
      <c r="G60" s="865"/>
    </row>
    <row r="61" spans="1:7" x14ac:dyDescent="0.2">
      <c r="A61" s="895" t="s">
        <v>520</v>
      </c>
      <c r="B61" s="895" t="s">
        <v>1998</v>
      </c>
      <c r="C61" s="896" t="str">
        <f>'Expenditures 15-22'!B170</f>
        <v>5300</v>
      </c>
      <c r="D61" s="897" t="s">
        <v>329</v>
      </c>
      <c r="E61" s="879"/>
      <c r="F61" s="1938">
        <f>'Expenditures 15-22'!K170</f>
        <v>0</v>
      </c>
      <c r="G61" s="865"/>
    </row>
    <row r="62" spans="1:7" x14ac:dyDescent="0.2">
      <c r="A62" s="869" t="s">
        <v>481</v>
      </c>
      <c r="B62" s="869" t="s">
        <v>1999</v>
      </c>
      <c r="C62" s="886">
        <f>'Expenditures 15-22'!B185</f>
        <v>3000</v>
      </c>
      <c r="D62" s="876" t="s">
        <v>469</v>
      </c>
      <c r="E62" s="868"/>
      <c r="F62" s="1938">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8">
        <f>'Expenditures 15-22'!K196</f>
        <v>0</v>
      </c>
      <c r="G63" s="865"/>
    </row>
    <row r="64" spans="1:7" x14ac:dyDescent="0.2">
      <c r="A64" s="895" t="s">
        <v>481</v>
      </c>
      <c r="B64" s="895" t="s">
        <v>2001</v>
      </c>
      <c r="C64" s="896" t="str">
        <f>'Expenditures 15-22'!B206</f>
        <v>5300</v>
      </c>
      <c r="D64" s="892" t="s">
        <v>329</v>
      </c>
      <c r="E64" s="868"/>
      <c r="F64" s="1938">
        <f>'Expenditures 15-22'!K206</f>
        <v>0</v>
      </c>
      <c r="G64" s="865"/>
    </row>
    <row r="65" spans="1:8" x14ac:dyDescent="0.2">
      <c r="A65" s="869" t="s">
        <v>481</v>
      </c>
      <c r="B65" s="869" t="s">
        <v>2002</v>
      </c>
      <c r="C65" s="886" t="s">
        <v>1039</v>
      </c>
      <c r="D65" s="885" t="s">
        <v>1157</v>
      </c>
      <c r="E65" s="868"/>
      <c r="F65" s="1938">
        <f>'Expenditures 15-22'!G210</f>
        <v>0</v>
      </c>
      <c r="G65" s="865"/>
    </row>
    <row r="66" spans="1:8" x14ac:dyDescent="0.2">
      <c r="A66" s="869" t="s">
        <v>481</v>
      </c>
      <c r="B66" s="869" t="s">
        <v>2003</v>
      </c>
      <c r="C66" s="886" t="s">
        <v>1039</v>
      </c>
      <c r="D66" s="885" t="s">
        <v>309</v>
      </c>
      <c r="E66" s="868"/>
      <c r="F66" s="1938">
        <f>'Expenditures 15-22'!I210</f>
        <v>0</v>
      </c>
      <c r="G66" s="865"/>
    </row>
    <row r="67" spans="1:8" x14ac:dyDescent="0.2">
      <c r="A67" s="869" t="s">
        <v>482</v>
      </c>
      <c r="B67" s="869" t="s">
        <v>2004</v>
      </c>
      <c r="C67" s="886" t="str">
        <f>'Expenditures 15-22'!B216</f>
        <v>1125</v>
      </c>
      <c r="D67" s="892" t="str">
        <f>'Expenditures 15-22'!A216</f>
        <v>Pre-K Programs</v>
      </c>
      <c r="E67" s="868"/>
      <c r="F67" s="1938">
        <f>'Expenditures 15-22'!K216</f>
        <v>0</v>
      </c>
      <c r="G67" s="865"/>
    </row>
    <row r="68" spans="1:8" x14ac:dyDescent="0.2">
      <c r="A68" s="869" t="s">
        <v>482</v>
      </c>
      <c r="B68" s="869" t="s">
        <v>1555</v>
      </c>
      <c r="C68" s="886" t="str">
        <f>'Expenditures 15-22'!B218</f>
        <v>1225</v>
      </c>
      <c r="D68" s="892" t="str">
        <f>'Expenditures 15-22'!A218</f>
        <v>Special Education Programs - Pre-K</v>
      </c>
      <c r="E68" s="868"/>
      <c r="F68" s="1938">
        <f>'Expenditures 15-22'!K218</f>
        <v>0</v>
      </c>
      <c r="G68" s="865"/>
    </row>
    <row r="69" spans="1:8" x14ac:dyDescent="0.2">
      <c r="A69" s="869" t="s">
        <v>482</v>
      </c>
      <c r="B69" s="869" t="s">
        <v>2005</v>
      </c>
      <c r="C69" s="886" t="str">
        <f>'Expenditures 15-22'!B220</f>
        <v>1275</v>
      </c>
      <c r="D69" s="892" t="str">
        <f>'Expenditures 15-22'!A220</f>
        <v>Remedial and Supplemental Programs - Pre-K</v>
      </c>
      <c r="E69" s="868"/>
      <c r="F69" s="1938">
        <f>'Expenditures 15-22'!K220</f>
        <v>0</v>
      </c>
      <c r="G69" s="865"/>
    </row>
    <row r="70" spans="1:8" x14ac:dyDescent="0.2">
      <c r="A70" s="869" t="s">
        <v>482</v>
      </c>
      <c r="B70" s="869" t="s">
        <v>2006</v>
      </c>
      <c r="C70" s="886">
        <f>'Expenditures 15-22'!B221</f>
        <v>1300</v>
      </c>
      <c r="D70" s="887" t="str">
        <f>'Expenditures 15-22'!A221</f>
        <v>Adult/Continuing Education Programs</v>
      </c>
      <c r="E70" s="868"/>
      <c r="F70" s="1938">
        <f>'Expenditures 15-22'!K221</f>
        <v>0</v>
      </c>
      <c r="G70" s="865"/>
    </row>
    <row r="71" spans="1:8" x14ac:dyDescent="0.2">
      <c r="A71" s="869" t="s">
        <v>482</v>
      </c>
      <c r="B71" s="869" t="s">
        <v>2007</v>
      </c>
      <c r="C71" s="886">
        <f>'Expenditures 15-22'!B224</f>
        <v>1600</v>
      </c>
      <c r="D71" s="887" t="str">
        <f>'Expenditures 15-22'!A224</f>
        <v>Summer School Programs</v>
      </c>
      <c r="E71" s="868"/>
      <c r="F71" s="1938">
        <f>'Expenditures 15-22'!K224</f>
        <v>0</v>
      </c>
      <c r="G71" s="865"/>
    </row>
    <row r="72" spans="1:8" x14ac:dyDescent="0.2">
      <c r="A72" s="869" t="s">
        <v>482</v>
      </c>
      <c r="B72" s="869" t="s">
        <v>2008</v>
      </c>
      <c r="C72" s="886">
        <f>'Expenditures 15-22'!B280</f>
        <v>3000</v>
      </c>
      <c r="D72" s="876" t="s">
        <v>469</v>
      </c>
      <c r="E72" s="868"/>
      <c r="F72" s="1938">
        <f>'Expenditures 15-22'!K280</f>
        <v>0</v>
      </c>
      <c r="G72" s="865"/>
    </row>
    <row r="73" spans="1:8" x14ac:dyDescent="0.2">
      <c r="A73" s="869" t="s">
        <v>482</v>
      </c>
      <c r="B73" s="869" t="s">
        <v>2009</v>
      </c>
      <c r="C73" s="886" t="str">
        <f>'Expenditures 15-22'!B285</f>
        <v>4000</v>
      </c>
      <c r="D73" s="887" t="str">
        <f>'Expenditures 15-22'!A285</f>
        <v>Total Payments to Other Govt Units</v>
      </c>
      <c r="E73" s="868"/>
      <c r="F73" s="1938">
        <f>'Expenditures 15-22'!K285</f>
        <v>0</v>
      </c>
      <c r="G73" s="865"/>
    </row>
    <row r="74" spans="1:8" x14ac:dyDescent="0.2">
      <c r="A74" s="869" t="s">
        <v>456</v>
      </c>
      <c r="B74" s="869" t="s">
        <v>2010</v>
      </c>
      <c r="C74" s="886" t="s">
        <v>915</v>
      </c>
      <c r="D74" s="887" t="s">
        <v>1567</v>
      </c>
      <c r="E74" s="868"/>
      <c r="F74" s="1942">
        <f>'Expenditures 15-22'!K334</f>
        <v>0</v>
      </c>
      <c r="G74" s="865"/>
    </row>
    <row r="75" spans="1:8" ht="5.25" customHeight="1" x14ac:dyDescent="0.2">
      <c r="A75" s="865"/>
      <c r="B75" s="875"/>
      <c r="C75" s="875"/>
      <c r="D75" s="865"/>
      <c r="E75" s="868"/>
      <c r="F75" s="882"/>
      <c r="G75" s="867"/>
    </row>
    <row r="76" spans="1:8" ht="12" thickBot="1" x14ac:dyDescent="0.25">
      <c r="A76" s="1791"/>
      <c r="B76" s="1797"/>
      <c r="C76" s="1793"/>
      <c r="D76" s="1798" t="s">
        <v>2011</v>
      </c>
      <c r="E76" s="1795" t="s">
        <v>1015</v>
      </c>
      <c r="F76" s="1799">
        <f>SUM(F18:F74)</f>
        <v>779870</v>
      </c>
      <c r="G76" s="865"/>
    </row>
    <row r="77" spans="1:8" s="893" customFormat="1" ht="12" customHeight="1" thickTop="1" thickBot="1" x14ac:dyDescent="0.25">
      <c r="A77" s="1800"/>
      <c r="B77" s="1797"/>
      <c r="C77" s="1793"/>
      <c r="D77" s="1798" t="s">
        <v>2012</v>
      </c>
      <c r="E77" s="1795"/>
      <c r="F77" s="1801">
        <f>(F14-F76)</f>
        <v>375065</v>
      </c>
      <c r="G77" s="869"/>
    </row>
    <row r="78" spans="1:8" s="893" customFormat="1" ht="12" customHeight="1" thickTop="1" x14ac:dyDescent="0.2">
      <c r="A78" s="1802"/>
      <c r="B78" s="1797"/>
      <c r="C78" s="1793"/>
      <c r="D78" s="1798" t="s">
        <v>2059</v>
      </c>
      <c r="E78" s="1795"/>
      <c r="F78" s="898">
        <v>0</v>
      </c>
      <c r="G78" s="899"/>
      <c r="H78" s="869"/>
    </row>
    <row r="79" spans="1:8" s="893" customFormat="1" ht="12" customHeight="1" thickBot="1" x14ac:dyDescent="0.25">
      <c r="A79" s="1803"/>
      <c r="B79" s="1797"/>
      <c r="C79" s="1793"/>
      <c r="D79" s="1798" t="s">
        <v>2013</v>
      </c>
      <c r="E79" s="1795" t="s">
        <v>1015</v>
      </c>
      <c r="F79" s="1804"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67" t="s">
        <v>1167</v>
      </c>
      <c r="B81" s="2268"/>
      <c r="C81" s="2268"/>
      <c r="D81" s="2268"/>
      <c r="E81" s="2268"/>
      <c r="F81" s="2269"/>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32">
        <f>'Revenues 9-14'!F42</f>
        <v>0</v>
      </c>
      <c r="G84" s="912"/>
    </row>
    <row r="85" spans="1:7" x14ac:dyDescent="0.2">
      <c r="A85" s="908" t="s">
        <v>481</v>
      </c>
      <c r="B85" s="908" t="s">
        <v>192</v>
      </c>
      <c r="C85" s="913">
        <f>'Revenues 9-14'!B44</f>
        <v>1413</v>
      </c>
      <c r="D85" s="911" t="str">
        <f>'Revenues 9-14'!A44</f>
        <v>Regular - Transp Fees from Other Sources (In State)</v>
      </c>
      <c r="E85" s="906"/>
      <c r="F85" s="1810">
        <f>'Revenues 9-14'!F44</f>
        <v>0</v>
      </c>
      <c r="G85" s="914"/>
    </row>
    <row r="86" spans="1:7" x14ac:dyDescent="0.2">
      <c r="A86" s="908" t="s">
        <v>481</v>
      </c>
      <c r="B86" s="908" t="s">
        <v>168</v>
      </c>
      <c r="C86" s="910">
        <f>'Revenues 9-14'!B45</f>
        <v>1415</v>
      </c>
      <c r="D86" s="911" t="str">
        <f>'Revenues 9-14'!A45</f>
        <v>Regular - Transp Fees from Co-curricular Activities (In State)</v>
      </c>
      <c r="E86" s="906"/>
      <c r="F86" s="1810">
        <f>'Revenues 9-14'!F45</f>
        <v>0</v>
      </c>
      <c r="G86" s="914"/>
    </row>
    <row r="87" spans="1:7" x14ac:dyDescent="0.2">
      <c r="A87" s="908" t="s">
        <v>481</v>
      </c>
      <c r="B87" s="908" t="s">
        <v>169</v>
      </c>
      <c r="C87" s="910">
        <v>1416</v>
      </c>
      <c r="D87" s="911" t="str">
        <f>'Revenues 9-14'!A46</f>
        <v>Regular Transp Fees from Other Sources (Out of State)</v>
      </c>
      <c r="E87" s="906"/>
      <c r="F87" s="1810">
        <f>'Revenues 9-14'!F46</f>
        <v>0</v>
      </c>
      <c r="G87" s="914"/>
    </row>
    <row r="88" spans="1:7" x14ac:dyDescent="0.2">
      <c r="A88" s="908" t="s">
        <v>481</v>
      </c>
      <c r="B88" s="908" t="s">
        <v>170</v>
      </c>
      <c r="C88" s="910">
        <f>'Revenues 9-14'!B51</f>
        <v>1431</v>
      </c>
      <c r="D88" s="911" t="str">
        <f>'Revenues 9-14'!A51</f>
        <v>CTE - Transp Fees from Pupils or Parents (In State)</v>
      </c>
      <c r="E88" s="906"/>
      <c r="F88" s="1810">
        <f>'Revenues 9-14'!F51</f>
        <v>0</v>
      </c>
      <c r="G88" s="914"/>
    </row>
    <row r="89" spans="1:7" x14ac:dyDescent="0.2">
      <c r="A89" s="908" t="s">
        <v>481</v>
      </c>
      <c r="B89" s="908" t="s">
        <v>171</v>
      </c>
      <c r="C89" s="910">
        <f>'Revenues 9-14'!B53</f>
        <v>1433</v>
      </c>
      <c r="D89" s="911" t="str">
        <f>'Revenues 9-14'!A53</f>
        <v>CTE - Transp Fees from Other Sources (In State)</v>
      </c>
      <c r="E89" s="906"/>
      <c r="F89" s="1810">
        <f>'Revenues 9-14'!F53</f>
        <v>0</v>
      </c>
      <c r="G89" s="914"/>
    </row>
    <row r="90" spans="1:7" x14ac:dyDescent="0.2">
      <c r="A90" s="908" t="s">
        <v>481</v>
      </c>
      <c r="B90" s="908" t="s">
        <v>172</v>
      </c>
      <c r="C90" s="910">
        <f>'Revenues 9-14'!B54</f>
        <v>1434</v>
      </c>
      <c r="D90" s="911" t="str">
        <f>'Revenues 9-14'!A54</f>
        <v>CTE - Transp Fees from Other Sources (Out of State)</v>
      </c>
      <c r="E90" s="906"/>
      <c r="F90" s="1810">
        <f>'Revenues 9-14'!F54</f>
        <v>0</v>
      </c>
      <c r="G90" s="914"/>
    </row>
    <row r="91" spans="1:7" x14ac:dyDescent="0.2">
      <c r="A91" s="908" t="s">
        <v>481</v>
      </c>
      <c r="B91" s="908" t="s">
        <v>173</v>
      </c>
      <c r="C91" s="915">
        <f>'Revenues 9-14'!B55</f>
        <v>1441</v>
      </c>
      <c r="D91" s="911" t="str">
        <f>'Revenues 9-14'!A55</f>
        <v>Special Ed - Transp Fees from Pupils or Parents (In State)</v>
      </c>
      <c r="E91" s="906"/>
      <c r="F91" s="1810">
        <f>'Revenues 9-14'!F55</f>
        <v>0</v>
      </c>
      <c r="G91" s="914"/>
    </row>
    <row r="92" spans="1:7" x14ac:dyDescent="0.2">
      <c r="A92" s="908" t="s">
        <v>481</v>
      </c>
      <c r="B92" s="908" t="s">
        <v>174</v>
      </c>
      <c r="C92" s="910">
        <f>'Revenues 9-14'!B57</f>
        <v>1443</v>
      </c>
      <c r="D92" s="911" t="str">
        <f>'Revenues 9-14'!A57</f>
        <v>Special Ed - Transp Fees from Other Sources (In State)</v>
      </c>
      <c r="E92" s="906"/>
      <c r="F92" s="1810">
        <f>'Revenues 9-14'!F57</f>
        <v>0</v>
      </c>
      <c r="G92" s="916"/>
    </row>
    <row r="93" spans="1:7" x14ac:dyDescent="0.2">
      <c r="A93" s="908" t="s">
        <v>481</v>
      </c>
      <c r="B93" s="908" t="s">
        <v>175</v>
      </c>
      <c r="C93" s="910">
        <f>'Revenues 9-14'!B58</f>
        <v>1444</v>
      </c>
      <c r="D93" s="911" t="str">
        <f>'Revenues 9-14'!A58</f>
        <v>Special Ed - Transp Fees from Other Sources (Out of State)</v>
      </c>
      <c r="E93" s="906"/>
      <c r="F93" s="1810">
        <f>'Revenues 9-14'!F58</f>
        <v>0</v>
      </c>
      <c r="G93" s="916"/>
    </row>
    <row r="94" spans="1:7" x14ac:dyDescent="0.2">
      <c r="A94" s="908" t="s">
        <v>479</v>
      </c>
      <c r="B94" s="908" t="s">
        <v>176</v>
      </c>
      <c r="C94" s="910">
        <v>1600</v>
      </c>
      <c r="D94" s="917" t="str">
        <f>'Revenues 9-14'!A75</f>
        <v>Total Food Service</v>
      </c>
      <c r="E94" s="906"/>
      <c r="F94" s="1810">
        <f>'Revenues 9-14'!C75</f>
        <v>0</v>
      </c>
      <c r="G94" s="912"/>
    </row>
    <row r="95" spans="1:7" x14ac:dyDescent="0.2">
      <c r="A95" s="908" t="s">
        <v>142</v>
      </c>
      <c r="B95" s="908" t="s">
        <v>177</v>
      </c>
      <c r="C95" s="910">
        <v>1700</v>
      </c>
      <c r="D95" s="918" t="str">
        <f>'Revenues 9-14'!A82</f>
        <v>Total District/School Activity Income</v>
      </c>
      <c r="E95" s="906"/>
      <c r="F95" s="1810">
        <f>SUM('Revenues 9-14'!C82,'Revenues 9-14'!D82)</f>
        <v>63239</v>
      </c>
      <c r="G95" s="912"/>
    </row>
    <row r="96" spans="1:7" x14ac:dyDescent="0.2">
      <c r="A96" s="908" t="s">
        <v>479</v>
      </c>
      <c r="B96" s="908" t="s">
        <v>178</v>
      </c>
      <c r="C96" s="910">
        <f>'Revenues 9-14'!B84</f>
        <v>1811</v>
      </c>
      <c r="D96" s="911" t="str">
        <f>'Revenues 9-14'!A84</f>
        <v>Rentals - Regular Textbooks</v>
      </c>
      <c r="E96" s="906"/>
      <c r="F96" s="1810">
        <f>'Revenues 9-14'!C84</f>
        <v>1561</v>
      </c>
      <c r="G96" s="912"/>
    </row>
    <row r="97" spans="1:7" x14ac:dyDescent="0.2">
      <c r="A97" s="908" t="s">
        <v>479</v>
      </c>
      <c r="B97" s="908" t="s">
        <v>179</v>
      </c>
      <c r="C97" s="910">
        <f>'Revenues 9-14'!B87</f>
        <v>1819</v>
      </c>
      <c r="D97" s="911" t="str">
        <f>'Revenues 9-14'!A87</f>
        <v>Rentals - Other (Describe &amp; Itemize)</v>
      </c>
      <c r="E97" s="906"/>
      <c r="F97" s="1810">
        <f>'Revenues 9-14'!C87</f>
        <v>0</v>
      </c>
      <c r="G97" s="912"/>
    </row>
    <row r="98" spans="1:7" x14ac:dyDescent="0.2">
      <c r="A98" s="908" t="s">
        <v>479</v>
      </c>
      <c r="B98" s="908" t="s">
        <v>180</v>
      </c>
      <c r="C98" s="910">
        <f>'Revenues 9-14'!B88</f>
        <v>1821</v>
      </c>
      <c r="D98" s="911" t="str">
        <f>'Revenues 9-14'!A88</f>
        <v>Sales - Regular Textbooks</v>
      </c>
      <c r="E98" s="906"/>
      <c r="F98" s="1810">
        <f>'Revenues 9-14'!C88</f>
        <v>0</v>
      </c>
      <c r="G98" s="912"/>
    </row>
    <row r="99" spans="1:7" x14ac:dyDescent="0.2">
      <c r="A99" s="908" t="s">
        <v>479</v>
      </c>
      <c r="B99" s="908" t="s">
        <v>181</v>
      </c>
      <c r="C99" s="910">
        <f>'Revenues 9-14'!B91</f>
        <v>1829</v>
      </c>
      <c r="D99" s="911" t="str">
        <f>'Revenues 9-14'!A91</f>
        <v>Sales - Other (Describe &amp; Itemize)</v>
      </c>
      <c r="E99" s="906"/>
      <c r="F99" s="1810">
        <f>'Revenues 9-14'!C91</f>
        <v>0</v>
      </c>
      <c r="G99" s="912"/>
    </row>
    <row r="100" spans="1:7" x14ac:dyDescent="0.2">
      <c r="A100" s="908" t="s">
        <v>479</v>
      </c>
      <c r="B100" s="908" t="s">
        <v>182</v>
      </c>
      <c r="C100" s="910">
        <f>'Revenues 9-14'!B92</f>
        <v>1890</v>
      </c>
      <c r="D100" s="911" t="str">
        <f>'Revenues 9-14'!A92</f>
        <v>Other (Describe &amp; Itemize)</v>
      </c>
      <c r="E100" s="906"/>
      <c r="F100" s="1810">
        <f>'Revenues 9-14'!C92</f>
        <v>0</v>
      </c>
      <c r="G100" s="912"/>
    </row>
    <row r="101" spans="1:7" x14ac:dyDescent="0.2">
      <c r="A101" s="908" t="s">
        <v>142</v>
      </c>
      <c r="B101" s="908" t="s">
        <v>183</v>
      </c>
      <c r="C101" s="910">
        <f>'Revenues 9-14'!B95</f>
        <v>1910</v>
      </c>
      <c r="D101" s="911" t="str">
        <f>'Revenues 9-14'!A95</f>
        <v>Rentals</v>
      </c>
      <c r="E101" s="906"/>
      <c r="F101" s="1810">
        <f>SUM('Revenues 9-14'!C95:D95)</f>
        <v>18510</v>
      </c>
      <c r="G101" s="912"/>
    </row>
    <row r="102" spans="1:7" x14ac:dyDescent="0.2">
      <c r="A102" s="908" t="s">
        <v>524</v>
      </c>
      <c r="B102" s="908" t="s">
        <v>184</v>
      </c>
      <c r="C102" s="910">
        <f>'Revenues 9-14'!B98</f>
        <v>1940</v>
      </c>
      <c r="D102" s="911" t="str">
        <f>'Revenues 9-14'!A98</f>
        <v>Services Provided Other Districts</v>
      </c>
      <c r="E102" s="906"/>
      <c r="F102" s="1810">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10">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10">
        <f>('Revenues 9-14'!C106)</f>
        <v>0</v>
      </c>
      <c r="G104" s="912"/>
    </row>
    <row r="105" spans="1:7" x14ac:dyDescent="0.2">
      <c r="A105" s="908" t="s">
        <v>524</v>
      </c>
      <c r="B105" s="908" t="s">
        <v>842</v>
      </c>
      <c r="C105" s="913">
        <v>3100</v>
      </c>
      <c r="D105" s="919" t="str">
        <f>'Revenues 9-14'!A131</f>
        <v>Total Special Education</v>
      </c>
      <c r="E105" s="906"/>
      <c r="F105" s="1810">
        <f>SUM('Revenues 9-14'!C131:D131,'Revenues 9-14'!F131)</f>
        <v>0</v>
      </c>
      <c r="G105" s="912"/>
    </row>
    <row r="106" spans="1:7" x14ac:dyDescent="0.2">
      <c r="A106" s="908" t="s">
        <v>694</v>
      </c>
      <c r="B106" s="908" t="s">
        <v>1483</v>
      </c>
      <c r="C106" s="920">
        <v>3200</v>
      </c>
      <c r="D106" s="911" t="str">
        <f>'Revenues 9-14'!A140</f>
        <v>Total Career and Technical Education</v>
      </c>
      <c r="E106" s="906"/>
      <c r="F106" s="1810">
        <f>SUM('Revenues 9-14'!C140,'Revenues 9-14'!D140,'Revenues 9-14'!G140)</f>
        <v>950253</v>
      </c>
      <c r="G106" s="912"/>
    </row>
    <row r="107" spans="1:7" x14ac:dyDescent="0.2">
      <c r="A107" s="921" t="s">
        <v>685</v>
      </c>
      <c r="B107" s="908" t="s">
        <v>843</v>
      </c>
      <c r="C107" s="920">
        <v>3300</v>
      </c>
      <c r="D107" s="911" t="str">
        <f>'Revenues 9-14'!A144</f>
        <v>Total Bilingual Ed</v>
      </c>
      <c r="E107" s="906"/>
      <c r="F107" s="1810">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10">
        <f>'Revenues 9-14'!C145</f>
        <v>0</v>
      </c>
      <c r="G108" s="912"/>
    </row>
    <row r="109" spans="1:7" x14ac:dyDescent="0.2">
      <c r="A109" s="908" t="s">
        <v>694</v>
      </c>
      <c r="B109" s="908" t="s">
        <v>845</v>
      </c>
      <c r="C109" s="920">
        <f>'Revenues 9-14'!B146</f>
        <v>3365</v>
      </c>
      <c r="D109" s="911" t="str">
        <f>'Revenues 9-14'!A146</f>
        <v>School Breakfast Initiative</v>
      </c>
      <c r="E109" s="906"/>
      <c r="F109" s="1810">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10">
        <f>SUM('Revenues 9-14'!C147,'Revenues 9-14'!D147)</f>
        <v>0</v>
      </c>
      <c r="G110" s="912"/>
    </row>
    <row r="111" spans="1:7" x14ac:dyDescent="0.2">
      <c r="A111" s="908" t="s">
        <v>689</v>
      </c>
      <c r="B111" s="908" t="s">
        <v>802</v>
      </c>
      <c r="C111" s="922">
        <v>3500</v>
      </c>
      <c r="D111" s="911" t="str">
        <f>'Revenues 9-14'!A154</f>
        <v>Total Transportation</v>
      </c>
      <c r="E111" s="906"/>
      <c r="F111" s="1810">
        <f>SUM('Revenues 9-14'!C154,'Revenues 9-14'!D154,'Revenues 9-14'!F154,'Revenues 9-14'!G154)</f>
        <v>0</v>
      </c>
      <c r="G111" s="912"/>
    </row>
    <row r="112" spans="1:7" x14ac:dyDescent="0.2">
      <c r="A112" s="908" t="s">
        <v>479</v>
      </c>
      <c r="B112" s="908" t="s">
        <v>847</v>
      </c>
      <c r="C112" s="920">
        <f>'Revenues 9-14'!B155</f>
        <v>3610</v>
      </c>
      <c r="D112" s="911" t="str">
        <f>'Revenues 9-14'!A155</f>
        <v>Learning Improvement - Change Grants</v>
      </c>
      <c r="E112" s="906"/>
      <c r="F112" s="1810">
        <f>'Revenues 9-14'!C155</f>
        <v>0</v>
      </c>
      <c r="G112" s="912"/>
    </row>
    <row r="113" spans="1:7" x14ac:dyDescent="0.2">
      <c r="A113" s="908" t="s">
        <v>689</v>
      </c>
      <c r="B113" s="908" t="s">
        <v>848</v>
      </c>
      <c r="C113" s="920">
        <f>'Revenues 9-14'!B156</f>
        <v>3660</v>
      </c>
      <c r="D113" s="911" t="str">
        <f>'Revenues 9-14'!A156</f>
        <v>Scientific Literacy</v>
      </c>
      <c r="E113" s="906"/>
      <c r="F113" s="1810">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10">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10">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10">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10">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31">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10">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10">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32">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32">
        <f>SUM('Revenues 9-14'!C166:G166)</f>
        <v>0</v>
      </c>
      <c r="G122" s="912"/>
    </row>
    <row r="123" spans="1:7" x14ac:dyDescent="0.2">
      <c r="A123" s="923" t="s">
        <v>525</v>
      </c>
      <c r="B123" s="923" t="s">
        <v>853</v>
      </c>
      <c r="C123" s="924">
        <f>'Revenues 9-14'!B167</f>
        <v>3815</v>
      </c>
      <c r="D123" s="925" t="str">
        <f>'Revenues 9-14'!A167</f>
        <v>State Charter Schools</v>
      </c>
      <c r="E123" s="906"/>
      <c r="F123" s="1932">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10">
        <f>'Revenues 9-14'!D170</f>
        <v>0</v>
      </c>
      <c r="G124" s="930"/>
    </row>
    <row r="125" spans="1:7" x14ac:dyDescent="0.2">
      <c r="A125" s="927" t="s">
        <v>521</v>
      </c>
      <c r="B125" s="927" t="s">
        <v>855</v>
      </c>
      <c r="C125" s="928">
        <f>'Revenues 9-14'!B171</f>
        <v>3999</v>
      </c>
      <c r="D125" s="929" t="s">
        <v>564</v>
      </c>
      <c r="E125" s="931"/>
      <c r="F125" s="1810">
        <f>SUM('Revenues 9-14'!C171:G171,'Revenues 9-14'!J171)</f>
        <v>0</v>
      </c>
      <c r="G125" s="930"/>
    </row>
    <row r="126" spans="1:7" x14ac:dyDescent="0.2">
      <c r="A126" s="927" t="s">
        <v>479</v>
      </c>
      <c r="B126" s="927" t="s">
        <v>856</v>
      </c>
      <c r="C126" s="932">
        <f>'Revenues 9-14'!B180</f>
        <v>4045</v>
      </c>
      <c r="D126" s="929" t="str">
        <f>'Revenues 9-14'!A180 &amp; " (Subtract)"</f>
        <v>Head Start (Subtract)</v>
      </c>
      <c r="E126" s="906"/>
      <c r="F126" s="1810">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10">
        <f>SUM('Revenues 9-14'!C184,'Revenues 9-14'!D184,'Revenues 9-14'!F184,'Revenues 9-14'!G184)</f>
        <v>0</v>
      </c>
      <c r="G127" s="930"/>
    </row>
    <row r="128" spans="1:7" x14ac:dyDescent="0.2">
      <c r="A128" s="927" t="s">
        <v>689</v>
      </c>
      <c r="B128" s="927" t="s">
        <v>858</v>
      </c>
      <c r="C128" s="932">
        <v>4100</v>
      </c>
      <c r="D128" s="933" t="str">
        <f>'Revenues 9-14'!A191</f>
        <v>Total Title V</v>
      </c>
      <c r="E128" s="906"/>
      <c r="F128" s="1810">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10">
        <f>SUM('Revenues 9-14'!C201,'Revenues 9-14'!G201)</f>
        <v>0</v>
      </c>
      <c r="G129" s="930"/>
    </row>
    <row r="130" spans="1:7" x14ac:dyDescent="0.2">
      <c r="A130" s="927" t="s">
        <v>689</v>
      </c>
      <c r="B130" s="927" t="s">
        <v>804</v>
      </c>
      <c r="C130" s="932">
        <v>4300</v>
      </c>
      <c r="D130" s="933" t="str">
        <f>'Revenues 9-14'!A211</f>
        <v>Total Title I</v>
      </c>
      <c r="E130" s="906"/>
      <c r="F130" s="1810">
        <f>SUM('Revenues 9-14'!C211,'Revenues 9-14'!D211,'Revenues 9-14'!F211,'Revenues 9-14'!G211)</f>
        <v>0</v>
      </c>
      <c r="G130" s="930"/>
    </row>
    <row r="131" spans="1:7" x14ac:dyDescent="0.2">
      <c r="A131" s="927" t="s">
        <v>689</v>
      </c>
      <c r="B131" s="927" t="s">
        <v>805</v>
      </c>
      <c r="C131" s="932">
        <v>4400</v>
      </c>
      <c r="D131" s="933" t="str">
        <f>'Revenues 9-14'!A216</f>
        <v>Total Title IV</v>
      </c>
      <c r="E131" s="906"/>
      <c r="F131" s="1810">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10">
        <f>SUM('Revenues 9-14'!C220:D220,'Revenues 9-14'!F220:G220)</f>
        <v>0</v>
      </c>
      <c r="G132" s="930"/>
    </row>
    <row r="133" spans="1:7" x14ac:dyDescent="0.2">
      <c r="A133" s="927" t="s">
        <v>689</v>
      </c>
      <c r="B133" s="927" t="s">
        <v>191</v>
      </c>
      <c r="C133" s="932">
        <f>'Revenues 9-14'!B221</f>
        <v>4625</v>
      </c>
      <c r="D133" s="933" t="str">
        <f>'Revenues 9-14'!A221</f>
        <v>Fed - Spec Education - IDEA - Room &amp; Board</v>
      </c>
      <c r="E133" s="906"/>
      <c r="F133" s="1810">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10">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10">
        <f>SUM('Revenues 9-14'!C223:D223,'Revenues 9-14'!F223:G223)</f>
        <v>0</v>
      </c>
      <c r="G135" s="930"/>
    </row>
    <row r="136" spans="1:7" x14ac:dyDescent="0.2">
      <c r="A136" s="927" t="s">
        <v>694</v>
      </c>
      <c r="B136" s="927" t="s">
        <v>807</v>
      </c>
      <c r="C136" s="932">
        <v>4700</v>
      </c>
      <c r="D136" s="929" t="str">
        <f>'Revenues 9-14'!A228</f>
        <v>Total CTE - Perkins</v>
      </c>
      <c r="E136" s="906"/>
      <c r="F136" s="1810">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32">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10">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10">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10">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10">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10">
        <v>0</v>
      </c>
      <c r="G142" s="905"/>
    </row>
    <row r="143" spans="1:7" s="867" customFormat="1" hidden="1" x14ac:dyDescent="0.2">
      <c r="A143" s="934" t="s">
        <v>215</v>
      </c>
      <c r="B143" s="934" t="s">
        <v>228</v>
      </c>
      <c r="C143" s="935" t="s">
        <v>225</v>
      </c>
      <c r="D143" s="936" t="str">
        <f>'Revenues 9-14'!A237</f>
        <v>ARRA - IDEA - Part B - Flow-Through</v>
      </c>
      <c r="E143" s="937"/>
      <c r="F143" s="1810">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10">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10">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10">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10">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10">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10">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10">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10">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10">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10">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10">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10">
        <v>0</v>
      </c>
      <c r="G155" s="905"/>
    </row>
    <row r="156" spans="1:7" s="867" customFormat="1" hidden="1" x14ac:dyDescent="0.2">
      <c r="A156" s="934" t="s">
        <v>215</v>
      </c>
      <c r="B156" s="934" t="s">
        <v>250</v>
      </c>
      <c r="C156" s="935" t="s">
        <v>247</v>
      </c>
      <c r="D156" s="936" t="str">
        <f>'Revenues 9-14'!A254</f>
        <v>Other ARRA Funds VII</v>
      </c>
      <c r="E156" s="937"/>
      <c r="F156" s="1810">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10">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10">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10">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10">
        <f>SUM('Revenues 9-14'!C258:G258,'Revenues 9-14'!J258)</f>
        <v>0</v>
      </c>
      <c r="G160" s="905"/>
    </row>
    <row r="161" spans="1:7" s="867" customFormat="1" x14ac:dyDescent="0.2">
      <c r="A161" s="938" t="s">
        <v>521</v>
      </c>
      <c r="B161" s="939" t="s">
        <v>1564</v>
      </c>
      <c r="C161" s="940" t="s">
        <v>896</v>
      </c>
      <c r="D161" s="941" t="s">
        <v>808</v>
      </c>
      <c r="E161" s="942"/>
      <c r="F161" s="1810">
        <f>SUM(F137:F160)</f>
        <v>0</v>
      </c>
      <c r="G161" s="905"/>
    </row>
    <row r="162" spans="1:7" s="867" customFormat="1" x14ac:dyDescent="0.2">
      <c r="A162" s="938" t="s">
        <v>479</v>
      </c>
      <c r="B162" s="939" t="s">
        <v>1501</v>
      </c>
      <c r="C162" s="940" t="s">
        <v>1499</v>
      </c>
      <c r="D162" s="941" t="s">
        <v>1500</v>
      </c>
      <c r="E162" s="942"/>
      <c r="F162" s="1810">
        <f>SUM('Revenues 9-14'!C260)</f>
        <v>0</v>
      </c>
      <c r="G162" s="905"/>
    </row>
    <row r="163" spans="1:7" s="867" customFormat="1" x14ac:dyDescent="0.2">
      <c r="A163" s="938" t="s">
        <v>521</v>
      </c>
      <c r="B163" s="939" t="s">
        <v>1541</v>
      </c>
      <c r="C163" s="940" t="s">
        <v>1542</v>
      </c>
      <c r="D163" s="941" t="s">
        <v>1543</v>
      </c>
      <c r="E163" s="942"/>
      <c r="F163" s="1810">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10">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10">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10">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10">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10">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32">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32">
        <f>SUM('Revenues 9-14'!C268,'Revenues 9-14'!D268,'Revenues 9-14'!F268,'Revenues 9-14'!G268)</f>
        <v>0</v>
      </c>
      <c r="G170" s="930"/>
    </row>
    <row r="171" spans="1:7" x14ac:dyDescent="0.2">
      <c r="A171" s="927" t="s">
        <v>689</v>
      </c>
      <c r="B171" s="927" t="s">
        <v>864</v>
      </c>
      <c r="C171" s="932">
        <f>'Revenues 9-14'!B269</f>
        <v>4960</v>
      </c>
      <c r="D171" s="929" t="str">
        <f>'Revenues 9-14'!A269</f>
        <v>Federal Charter Schools</v>
      </c>
      <c r="E171" s="906"/>
      <c r="F171" s="1810">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10">
        <f>SUM('Revenues 9-14'!C270:D270,'Revenues 9-14'!F270:G270)</f>
        <v>0</v>
      </c>
      <c r="G172" s="947">
        <v>6320</v>
      </c>
    </row>
    <row r="173" spans="1:7" x14ac:dyDescent="0.2">
      <c r="A173" s="927" t="s">
        <v>689</v>
      </c>
      <c r="B173" s="927" t="s">
        <v>1503</v>
      </c>
      <c r="C173" s="932">
        <f>'Revenues 9-14'!B271</f>
        <v>4992</v>
      </c>
      <c r="D173" s="933" t="str">
        <f>'Revenues 9-14'!A271</f>
        <v>Medicaid Matching Funds - Fee-for-Service Program</v>
      </c>
      <c r="E173" s="906"/>
      <c r="F173" s="1810">
        <f>SUM('Revenues 9-14'!C271:D271,'Revenues 9-14'!F271:G271)</f>
        <v>0</v>
      </c>
      <c r="G173" s="947"/>
    </row>
    <row r="174" spans="1:7" x14ac:dyDescent="0.2">
      <c r="A174" s="948" t="s">
        <v>689</v>
      </c>
      <c r="B174" s="944" t="s">
        <v>1558</v>
      </c>
      <c r="C174" s="945">
        <f>'Revenues 9-14'!B272</f>
        <v>4999</v>
      </c>
      <c r="D174" s="946" t="str">
        <f>'Revenues 9-14'!A272</f>
        <v>Other Restricted Revenue from Federal Sources (Describe &amp; Itemize)</v>
      </c>
      <c r="E174" s="906"/>
      <c r="F174" s="1810">
        <f>SUM('Revenues 9-14'!C272:D272,'Revenues 9-14'!F272:G272)</f>
        <v>0</v>
      </c>
      <c r="G174" s="927"/>
    </row>
    <row r="175" spans="1:7" x14ac:dyDescent="0.2">
      <c r="A175" s="1943" t="s">
        <v>5</v>
      </c>
      <c r="B175" s="1944" t="s">
        <v>2058</v>
      </c>
      <c r="C175" s="1945">
        <v>3100</v>
      </c>
      <c r="D175" s="1946" t="s">
        <v>2061</v>
      </c>
      <c r="E175" s="906"/>
      <c r="F175" s="1930"/>
      <c r="G175" s="927"/>
    </row>
    <row r="176" spans="1:7" x14ac:dyDescent="0.2">
      <c r="A176" s="1943" t="s">
        <v>685</v>
      </c>
      <c r="B176" s="1944" t="s">
        <v>2058</v>
      </c>
      <c r="C176" s="1945">
        <v>3300</v>
      </c>
      <c r="D176" s="1946" t="s">
        <v>2062</v>
      </c>
      <c r="E176" s="906"/>
      <c r="F176" s="1930"/>
      <c r="G176" s="927"/>
    </row>
    <row r="177" spans="1:7" ht="6" customHeight="1" x14ac:dyDescent="0.2">
      <c r="A177" s="927"/>
      <c r="B177" s="927"/>
      <c r="C177" s="949"/>
      <c r="D177" s="927"/>
      <c r="E177" s="906"/>
      <c r="F177" s="950"/>
      <c r="G177" s="947"/>
    </row>
    <row r="178" spans="1:7" x14ac:dyDescent="0.2">
      <c r="A178" s="1791"/>
      <c r="B178" s="1805"/>
      <c r="C178" s="1806"/>
      <c r="D178" s="1807" t="s">
        <v>2014</v>
      </c>
      <c r="E178" s="1808" t="s">
        <v>1015</v>
      </c>
      <c r="F178" s="1809">
        <f>SUM(F84:F136,F161:F176)</f>
        <v>1033563</v>
      </c>
    </row>
    <row r="179" spans="1:7" ht="12" customHeight="1" x14ac:dyDescent="0.2">
      <c r="A179" s="1791"/>
      <c r="B179" s="1805"/>
      <c r="C179" s="1806"/>
      <c r="D179" s="1807" t="s">
        <v>2015</v>
      </c>
      <c r="E179" s="1808"/>
      <c r="F179" s="1810">
        <f>'PCTC-OEPP 27-28'!F77-F178</f>
        <v>-658498</v>
      </c>
    </row>
    <row r="180" spans="1:7" ht="12" customHeight="1" x14ac:dyDescent="0.2">
      <c r="A180" s="1791"/>
      <c r="B180" s="1805"/>
      <c r="C180" s="1806"/>
      <c r="D180" s="1807" t="s">
        <v>1924</v>
      </c>
      <c r="E180" s="1808"/>
      <c r="F180" s="1810">
        <f>'Cap Outlay Deprec 26'!I18</f>
        <v>9569</v>
      </c>
    </row>
    <row r="181" spans="1:7" ht="12" customHeight="1" x14ac:dyDescent="0.2">
      <c r="A181" s="1791"/>
      <c r="B181" s="1805"/>
      <c r="C181" s="1806"/>
      <c r="D181" s="1807" t="s">
        <v>2016</v>
      </c>
      <c r="E181" s="1808"/>
      <c r="F181" s="1810">
        <f>F179+F180</f>
        <v>-648929</v>
      </c>
    </row>
    <row r="182" spans="1:7" ht="12" customHeight="1" x14ac:dyDescent="0.2">
      <c r="A182" s="1791"/>
      <c r="B182" s="1811"/>
      <c r="C182" s="1806"/>
      <c r="D182" s="1807" t="str">
        <f>D78</f>
        <v>9 Month ADA from District Average Daily Attendance/Prior General State Aid Inquiry 2017-2018</v>
      </c>
      <c r="E182" s="1808"/>
      <c r="F182" s="1812">
        <f>'PCTC-OEPP 27-28'!F78</f>
        <v>0</v>
      </c>
      <c r="G182" s="930"/>
    </row>
    <row r="183" spans="1:7" ht="12" customHeight="1" thickBot="1" x14ac:dyDescent="0.25">
      <c r="A183" s="1791"/>
      <c r="B183" s="1811"/>
      <c r="C183" s="1806"/>
      <c r="D183" s="1807" t="s">
        <v>2017</v>
      </c>
      <c r="E183" s="1808" t="s">
        <v>1626</v>
      </c>
      <c r="F183" s="1813" t="e">
        <f>F181/F182</f>
        <v>#DIV/0!</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49"/>
      <c r="D188" s="930"/>
      <c r="E188" s="949"/>
      <c r="F188" s="930"/>
      <c r="G188" s="930"/>
    </row>
    <row r="189" spans="1:7" x14ac:dyDescent="0.2">
      <c r="A189" s="1951" t="s">
        <v>2064</v>
      </c>
      <c r="B189" s="1952"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25"/>
  <pageSetup scale="71" firstPageNumber="27" fitToHeight="0"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A140" sqref="A33:XFD140"/>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81" t="s">
        <v>1925</v>
      </c>
      <c r="B4" s="2282"/>
      <c r="C4" s="2282"/>
      <c r="D4" s="2282"/>
      <c r="E4" s="2282"/>
      <c r="F4" s="2282"/>
      <c r="G4" s="2283"/>
    </row>
    <row r="5" spans="1:7" x14ac:dyDescent="0.25">
      <c r="A5" s="2284"/>
      <c r="B5" s="2285"/>
      <c r="C5" s="2285"/>
      <c r="D5" s="2285"/>
      <c r="E5" s="2285"/>
      <c r="F5" s="2285"/>
      <c r="G5" s="2286"/>
    </row>
    <row r="6" spans="1:7" ht="18.75" x14ac:dyDescent="0.25">
      <c r="A6" s="1555" t="s">
        <v>1926</v>
      </c>
      <c r="B6" s="1556"/>
      <c r="C6" s="1556"/>
      <c r="D6" s="1556"/>
      <c r="E6" s="1556"/>
      <c r="F6" s="1556"/>
      <c r="G6" s="1557"/>
    </row>
    <row r="7" spans="1:7" ht="30.75" customHeight="1" x14ac:dyDescent="0.25">
      <c r="A7" s="2287" t="s">
        <v>2075</v>
      </c>
      <c r="B7" s="2288"/>
      <c r="C7" s="2288"/>
      <c r="D7" s="2288"/>
      <c r="E7" s="2288"/>
      <c r="F7" s="2288"/>
      <c r="G7" s="2289"/>
    </row>
    <row r="8" spans="1:7" ht="15.75" customHeight="1" x14ac:dyDescent="0.25">
      <c r="A8" s="2290" t="s">
        <v>2024</v>
      </c>
      <c r="B8" s="2291"/>
      <c r="C8" s="2291"/>
      <c r="D8" s="2291"/>
      <c r="E8" s="2291"/>
      <c r="F8" s="2291"/>
      <c r="G8" s="2292"/>
    </row>
    <row r="9" spans="1:7" ht="35.25" customHeight="1" x14ac:dyDescent="0.25">
      <c r="A9" s="2287" t="s">
        <v>2023</v>
      </c>
      <c r="B9" s="2288"/>
      <c r="C9" s="2288"/>
      <c r="D9" s="2288"/>
      <c r="E9" s="2288"/>
      <c r="F9" s="2288"/>
      <c r="G9" s="2289"/>
    </row>
    <row r="10" spans="1:7" ht="15" customHeight="1" x14ac:dyDescent="0.25">
      <c r="A10" s="1558" t="s">
        <v>1927</v>
      </c>
      <c r="B10" s="1559"/>
      <c r="C10" s="1559"/>
      <c r="D10" s="1559"/>
      <c r="E10" s="1559"/>
      <c r="F10" s="1559"/>
      <c r="G10" s="1560"/>
    </row>
    <row r="11" spans="1:7" ht="17.25" customHeight="1" x14ac:dyDescent="0.25">
      <c r="A11" s="2287" t="s">
        <v>1941</v>
      </c>
      <c r="B11" s="2288"/>
      <c r="C11" s="2288"/>
      <c r="D11" s="2288"/>
      <c r="E11" s="2288"/>
      <c r="F11" s="2288"/>
      <c r="G11" s="2289"/>
    </row>
    <row r="12" spans="1:7" ht="15" customHeight="1" x14ac:dyDescent="0.25">
      <c r="A12" s="1558" t="s">
        <v>1932</v>
      </c>
      <c r="B12" s="1559"/>
      <c r="C12" s="1559"/>
      <c r="D12" s="1559"/>
      <c r="E12" s="1559"/>
      <c r="F12" s="1559"/>
      <c r="G12" s="1560"/>
    </row>
    <row r="13" spans="1:7" ht="32.25" customHeight="1" x14ac:dyDescent="0.25">
      <c r="A13" s="2278" t="s">
        <v>1933</v>
      </c>
      <c r="B13" s="2279"/>
      <c r="C13" s="2279"/>
      <c r="D13" s="2279"/>
      <c r="E13" s="2279"/>
      <c r="F13" s="2279"/>
      <c r="G13" s="2280"/>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676"/>
      <c r="B17" s="1867"/>
      <c r="C17" s="1677"/>
      <c r="D17" s="1866"/>
      <c r="E17" s="1561">
        <f t="shared" ref="E17:E141" si="1">IF(D17&lt;=25000,D17,IF(D17&gt;25000,25000,0))</f>
        <v>0</v>
      </c>
      <c r="F17" s="1814">
        <f t="shared" si="0"/>
        <v>0</v>
      </c>
      <c r="G17" s="1815">
        <f>IF(F17=0,0,D17-F17)</f>
        <v>0</v>
      </c>
      <c r="H17" s="1668"/>
    </row>
    <row r="18" spans="1:8" x14ac:dyDescent="0.25">
      <c r="A18" s="1674"/>
      <c r="B18" s="1867"/>
      <c r="C18" s="1677"/>
      <c r="D18" s="1866"/>
      <c r="E18" s="1561">
        <f t="shared" ref="E18:E140" si="2">IF(D18&lt;=25000,D18,IF(D18&gt;25000,25000,0))</f>
        <v>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140" si="4">IF(F18=0,0,D18-F18)</f>
        <v>0</v>
      </c>
    </row>
    <row r="19" spans="1:8" x14ac:dyDescent="0.25">
      <c r="A19" s="1674"/>
      <c r="B19" s="1868"/>
      <c r="C19" s="1677"/>
      <c r="D19" s="1866"/>
      <c r="E19" s="1561">
        <f t="shared" si="2"/>
        <v>0</v>
      </c>
      <c r="F19" s="1814">
        <f t="shared" si="3"/>
        <v>0</v>
      </c>
      <c r="G19" s="1815">
        <f t="shared" si="4"/>
        <v>0</v>
      </c>
    </row>
    <row r="20" spans="1:8" x14ac:dyDescent="0.25">
      <c r="A20" s="1674"/>
      <c r="B20" s="1867"/>
      <c r="C20" s="1677"/>
      <c r="D20" s="1866"/>
      <c r="E20" s="1561">
        <f t="shared" si="2"/>
        <v>0</v>
      </c>
      <c r="F20" s="1814">
        <f t="shared" si="3"/>
        <v>0</v>
      </c>
      <c r="G20" s="1815">
        <f t="shared" si="4"/>
        <v>0</v>
      </c>
    </row>
    <row r="21" spans="1:8" x14ac:dyDescent="0.25">
      <c r="A21" s="1674"/>
      <c r="B21" s="1867"/>
      <c r="C21" s="1677"/>
      <c r="D21" s="1866"/>
      <c r="E21" s="1561">
        <f t="shared" si="2"/>
        <v>0</v>
      </c>
      <c r="F21" s="1814">
        <f t="shared" si="3"/>
        <v>0</v>
      </c>
      <c r="G21" s="1815">
        <f t="shared" si="4"/>
        <v>0</v>
      </c>
    </row>
    <row r="22" spans="1:8" x14ac:dyDescent="0.25">
      <c r="A22" s="1674"/>
      <c r="B22" s="1867"/>
      <c r="C22" s="1677"/>
      <c r="D22" s="1866"/>
      <c r="E22" s="1561">
        <f t="shared" si="2"/>
        <v>0</v>
      </c>
      <c r="F22" s="1814">
        <f t="shared" si="3"/>
        <v>0</v>
      </c>
      <c r="G22" s="1815">
        <f t="shared" si="4"/>
        <v>0</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hidden="1" x14ac:dyDescent="0.25">
      <c r="A33" s="1674"/>
      <c r="B33" s="1868"/>
      <c r="C33" s="1675"/>
      <c r="D33" s="1866"/>
      <c r="E33" s="1561">
        <f t="shared" si="2"/>
        <v>0</v>
      </c>
      <c r="F33" s="1814">
        <f t="shared" si="3"/>
        <v>0</v>
      </c>
      <c r="G33" s="1815">
        <f t="shared" si="4"/>
        <v>0</v>
      </c>
    </row>
    <row r="34" spans="1:7" hidden="1" x14ac:dyDescent="0.25">
      <c r="A34" s="1674"/>
      <c r="B34" s="1868"/>
      <c r="C34" s="1675"/>
      <c r="D34" s="1866"/>
      <c r="E34" s="1561">
        <f t="shared" si="2"/>
        <v>0</v>
      </c>
      <c r="F34" s="1814">
        <f t="shared" si="3"/>
        <v>0</v>
      </c>
      <c r="G34" s="1815">
        <f t="shared" si="4"/>
        <v>0</v>
      </c>
    </row>
    <row r="35" spans="1:7" hidden="1" x14ac:dyDescent="0.25">
      <c r="A35" s="1674"/>
      <c r="B35" s="1868"/>
      <c r="C35" s="1675"/>
      <c r="D35" s="1866"/>
      <c r="E35" s="1561">
        <f t="shared" si="2"/>
        <v>0</v>
      </c>
      <c r="F35" s="1814">
        <f t="shared" si="3"/>
        <v>0</v>
      </c>
      <c r="G35" s="1815">
        <f t="shared" si="4"/>
        <v>0</v>
      </c>
    </row>
    <row r="36" spans="1:7" hidden="1" x14ac:dyDescent="0.25">
      <c r="A36" s="1674"/>
      <c r="B36" s="1868"/>
      <c r="C36" s="1675"/>
      <c r="D36" s="1866"/>
      <c r="E36" s="1561">
        <f t="shared" si="2"/>
        <v>0</v>
      </c>
      <c r="F36" s="1814">
        <f t="shared" si="3"/>
        <v>0</v>
      </c>
      <c r="G36" s="1815">
        <f t="shared" si="4"/>
        <v>0</v>
      </c>
    </row>
    <row r="37" spans="1:7" hidden="1" x14ac:dyDescent="0.25">
      <c r="A37" s="1674"/>
      <c r="B37" s="1868"/>
      <c r="C37" s="1675"/>
      <c r="D37" s="1866"/>
      <c r="E37" s="1561">
        <f t="shared" si="2"/>
        <v>0</v>
      </c>
      <c r="F37" s="1814">
        <f t="shared" si="3"/>
        <v>0</v>
      </c>
      <c r="G37" s="1815">
        <f t="shared" si="4"/>
        <v>0</v>
      </c>
    </row>
    <row r="38" spans="1:7" hidden="1" x14ac:dyDescent="0.25">
      <c r="A38" s="1674"/>
      <c r="B38" s="1688"/>
      <c r="C38" s="1675"/>
      <c r="D38" s="1866"/>
      <c r="E38" s="1561">
        <f t="shared" si="2"/>
        <v>0</v>
      </c>
      <c r="F38" s="1814">
        <f t="shared" si="3"/>
        <v>0</v>
      </c>
      <c r="G38" s="1815">
        <f t="shared" si="4"/>
        <v>0</v>
      </c>
    </row>
    <row r="39" spans="1:7" hidden="1" x14ac:dyDescent="0.25">
      <c r="A39" s="1674"/>
      <c r="B39" s="1688"/>
      <c r="C39" s="1675"/>
      <c r="D39" s="1866"/>
      <c r="E39" s="1561">
        <f t="shared" si="2"/>
        <v>0</v>
      </c>
      <c r="F39" s="1814">
        <f t="shared" si="3"/>
        <v>0</v>
      </c>
      <c r="G39" s="1815">
        <f t="shared" si="4"/>
        <v>0</v>
      </c>
    </row>
    <row r="40" spans="1:7" hidden="1" x14ac:dyDescent="0.25">
      <c r="A40" s="1674"/>
      <c r="B40" s="1688"/>
      <c r="C40" s="1675"/>
      <c r="D40" s="1866"/>
      <c r="E40" s="1561">
        <f t="shared" si="2"/>
        <v>0</v>
      </c>
      <c r="F40" s="1814">
        <f t="shared" si="3"/>
        <v>0</v>
      </c>
      <c r="G40" s="1815">
        <f t="shared" si="4"/>
        <v>0</v>
      </c>
    </row>
    <row r="41" spans="1:7" hidden="1" x14ac:dyDescent="0.25">
      <c r="A41" s="1674"/>
      <c r="B41" s="1688"/>
      <c r="C41" s="1675"/>
      <c r="D41" s="1866"/>
      <c r="E41" s="1561">
        <f t="shared" si="2"/>
        <v>0</v>
      </c>
      <c r="F41" s="1814">
        <f t="shared" si="3"/>
        <v>0</v>
      </c>
      <c r="G41" s="1815">
        <f t="shared" si="4"/>
        <v>0</v>
      </c>
    </row>
    <row r="42" spans="1:7" hidden="1" x14ac:dyDescent="0.25">
      <c r="A42" s="1674"/>
      <c r="B42" s="1688"/>
      <c r="C42" s="1675"/>
      <c r="D42" s="1866"/>
      <c r="E42" s="1561">
        <f t="shared" si="2"/>
        <v>0</v>
      </c>
      <c r="F42" s="1814">
        <f t="shared" si="3"/>
        <v>0</v>
      </c>
      <c r="G42" s="1815">
        <f t="shared" si="4"/>
        <v>0</v>
      </c>
    </row>
    <row r="43" spans="1:7" hidden="1" x14ac:dyDescent="0.25">
      <c r="A43" s="1674"/>
      <c r="B43" s="1688"/>
      <c r="C43" s="1675"/>
      <c r="D43" s="1866"/>
      <c r="E43" s="1561">
        <f t="shared" si="2"/>
        <v>0</v>
      </c>
      <c r="F43" s="1814">
        <f t="shared" si="3"/>
        <v>0</v>
      </c>
      <c r="G43" s="1815">
        <f t="shared" si="4"/>
        <v>0</v>
      </c>
    </row>
    <row r="44" spans="1:7" hidden="1" x14ac:dyDescent="0.25">
      <c r="A44" s="1674"/>
      <c r="B44" s="1688"/>
      <c r="C44" s="1675"/>
      <c r="D44" s="1866"/>
      <c r="E44" s="1561">
        <f t="shared" si="2"/>
        <v>0</v>
      </c>
      <c r="F44" s="1814">
        <f t="shared" si="3"/>
        <v>0</v>
      </c>
      <c r="G44" s="1815">
        <f t="shared" si="4"/>
        <v>0</v>
      </c>
    </row>
    <row r="45" spans="1:7" hidden="1" x14ac:dyDescent="0.25">
      <c r="A45" s="1674"/>
      <c r="B45" s="1688"/>
      <c r="C45" s="1675"/>
      <c r="D45" s="1866"/>
      <c r="E45" s="1561">
        <f t="shared" si="2"/>
        <v>0</v>
      </c>
      <c r="F45" s="1814">
        <f t="shared" si="3"/>
        <v>0</v>
      </c>
      <c r="G45" s="1815">
        <f t="shared" si="4"/>
        <v>0</v>
      </c>
    </row>
    <row r="46" spans="1:7" hidden="1" x14ac:dyDescent="0.25">
      <c r="A46" s="1674"/>
      <c r="B46" s="1688"/>
      <c r="C46" s="1675"/>
      <c r="D46" s="1866"/>
      <c r="E46" s="1561">
        <f t="shared" si="2"/>
        <v>0</v>
      </c>
      <c r="F46" s="1814">
        <f t="shared" si="3"/>
        <v>0</v>
      </c>
      <c r="G46" s="1815">
        <f t="shared" si="4"/>
        <v>0</v>
      </c>
    </row>
    <row r="47" spans="1:7" hidden="1" x14ac:dyDescent="0.25">
      <c r="A47" s="1674"/>
      <c r="B47" s="1688"/>
      <c r="C47" s="1675"/>
      <c r="D47" s="1866"/>
      <c r="E47" s="1561">
        <f t="shared" si="2"/>
        <v>0</v>
      </c>
      <c r="F47" s="1814">
        <f t="shared" si="3"/>
        <v>0</v>
      </c>
      <c r="G47" s="1815">
        <f t="shared" si="4"/>
        <v>0</v>
      </c>
    </row>
    <row r="48" spans="1:7" hidden="1" x14ac:dyDescent="0.25">
      <c r="A48" s="1674"/>
      <c r="B48" s="1688"/>
      <c r="C48" s="1675"/>
      <c r="D48" s="1866"/>
      <c r="E48" s="1561">
        <f t="shared" si="2"/>
        <v>0</v>
      </c>
      <c r="F48" s="1814">
        <f t="shared" si="3"/>
        <v>0</v>
      </c>
      <c r="G48" s="1815">
        <f t="shared" si="4"/>
        <v>0</v>
      </c>
    </row>
    <row r="49" spans="1:7" hidden="1" x14ac:dyDescent="0.25">
      <c r="A49" s="1674"/>
      <c r="B49" s="1688"/>
      <c r="C49" s="1675"/>
      <c r="D49" s="1866"/>
      <c r="E49" s="1561">
        <f t="shared" si="2"/>
        <v>0</v>
      </c>
      <c r="F49" s="1814">
        <f t="shared" si="3"/>
        <v>0</v>
      </c>
      <c r="G49" s="1815">
        <f t="shared" si="4"/>
        <v>0</v>
      </c>
    </row>
    <row r="50" spans="1:7" hidden="1" x14ac:dyDescent="0.25">
      <c r="A50" s="1674"/>
      <c r="B50" s="1688"/>
      <c r="C50" s="1675"/>
      <c r="D50" s="1866"/>
      <c r="E50" s="1561">
        <f t="shared" si="2"/>
        <v>0</v>
      </c>
      <c r="F50" s="1814">
        <f t="shared" si="3"/>
        <v>0</v>
      </c>
      <c r="G50" s="1815">
        <f t="shared" si="4"/>
        <v>0</v>
      </c>
    </row>
    <row r="51" spans="1:7" hidden="1" x14ac:dyDescent="0.25">
      <c r="A51" s="1674"/>
      <c r="B51" s="1688"/>
      <c r="C51" s="1675"/>
      <c r="D51" s="1866"/>
      <c r="E51" s="1561">
        <f t="shared" si="2"/>
        <v>0</v>
      </c>
      <c r="F51" s="1814">
        <f t="shared" si="3"/>
        <v>0</v>
      </c>
      <c r="G51" s="1815">
        <f t="shared" si="4"/>
        <v>0</v>
      </c>
    </row>
    <row r="52" spans="1:7" hidden="1" x14ac:dyDescent="0.25">
      <c r="A52" s="1674"/>
      <c r="B52" s="1688"/>
      <c r="C52" s="1675"/>
      <c r="D52" s="1866"/>
      <c r="E52" s="1561">
        <f t="shared" si="2"/>
        <v>0</v>
      </c>
      <c r="F52" s="1814">
        <f t="shared" si="3"/>
        <v>0</v>
      </c>
      <c r="G52" s="1815">
        <f t="shared" si="4"/>
        <v>0</v>
      </c>
    </row>
    <row r="53" spans="1:7" hidden="1" x14ac:dyDescent="0.25">
      <c r="A53" s="1674"/>
      <c r="B53" s="1688"/>
      <c r="C53" s="1675"/>
      <c r="D53" s="1866"/>
      <c r="E53" s="1561">
        <f t="shared" si="2"/>
        <v>0</v>
      </c>
      <c r="F53" s="1814">
        <f t="shared" si="3"/>
        <v>0</v>
      </c>
      <c r="G53" s="1815">
        <f t="shared" si="4"/>
        <v>0</v>
      </c>
    </row>
    <row r="54" spans="1:7" hidden="1" x14ac:dyDescent="0.25">
      <c r="A54" s="1674"/>
      <c r="B54" s="1688"/>
      <c r="C54" s="1675"/>
      <c r="D54" s="1866"/>
      <c r="E54" s="1561">
        <f t="shared" si="2"/>
        <v>0</v>
      </c>
      <c r="F54" s="1814">
        <f t="shared" si="3"/>
        <v>0</v>
      </c>
      <c r="G54" s="1815">
        <f t="shared" si="4"/>
        <v>0</v>
      </c>
    </row>
    <row r="55" spans="1:7" hidden="1" x14ac:dyDescent="0.25">
      <c r="A55" s="1674"/>
      <c r="B55" s="1688"/>
      <c r="C55" s="1675"/>
      <c r="D55" s="1866"/>
      <c r="E55" s="1561">
        <f t="shared" si="2"/>
        <v>0</v>
      </c>
      <c r="F55" s="1814">
        <f t="shared" si="3"/>
        <v>0</v>
      </c>
      <c r="G55" s="1815">
        <f t="shared" si="4"/>
        <v>0</v>
      </c>
    </row>
    <row r="56" spans="1:7" hidden="1" x14ac:dyDescent="0.25">
      <c r="A56" s="1674"/>
      <c r="B56" s="1688"/>
      <c r="C56" s="1675"/>
      <c r="D56" s="1866"/>
      <c r="E56" s="1561">
        <f t="shared" si="2"/>
        <v>0</v>
      </c>
      <c r="F56" s="1814">
        <f t="shared" si="3"/>
        <v>0</v>
      </c>
      <c r="G56" s="1815">
        <f t="shared" si="4"/>
        <v>0</v>
      </c>
    </row>
    <row r="57" spans="1:7" hidden="1" x14ac:dyDescent="0.25">
      <c r="A57" s="1674"/>
      <c r="B57" s="1688"/>
      <c r="C57" s="1675"/>
      <c r="D57" s="1866"/>
      <c r="E57" s="1561">
        <f t="shared" si="2"/>
        <v>0</v>
      </c>
      <c r="F57" s="1814">
        <f t="shared" si="3"/>
        <v>0</v>
      </c>
      <c r="G57" s="1815">
        <f t="shared" si="4"/>
        <v>0</v>
      </c>
    </row>
    <row r="58" spans="1:7" hidden="1" x14ac:dyDescent="0.25">
      <c r="A58" s="1674"/>
      <c r="B58" s="1688"/>
      <c r="C58" s="1675"/>
      <c r="D58" s="1866"/>
      <c r="E58" s="1561">
        <f t="shared" si="2"/>
        <v>0</v>
      </c>
      <c r="F58" s="1814">
        <f t="shared" si="3"/>
        <v>0</v>
      </c>
      <c r="G58" s="1815">
        <f t="shared" si="4"/>
        <v>0</v>
      </c>
    </row>
    <row r="59" spans="1:7" hidden="1" x14ac:dyDescent="0.25">
      <c r="A59" s="1674"/>
      <c r="B59" s="1688"/>
      <c r="C59" s="1675"/>
      <c r="D59" s="1866"/>
      <c r="E59" s="1561">
        <f t="shared" si="2"/>
        <v>0</v>
      </c>
      <c r="F59" s="1814">
        <f t="shared" si="3"/>
        <v>0</v>
      </c>
      <c r="G59" s="1815">
        <f t="shared" si="4"/>
        <v>0</v>
      </c>
    </row>
    <row r="60" spans="1:7" hidden="1" x14ac:dyDescent="0.25">
      <c r="A60" s="1674"/>
      <c r="B60" s="1688"/>
      <c r="C60" s="1675"/>
      <c r="D60" s="1866"/>
      <c r="E60" s="1561">
        <f t="shared" si="2"/>
        <v>0</v>
      </c>
      <c r="F60" s="1814">
        <f t="shared" si="3"/>
        <v>0</v>
      </c>
      <c r="G60" s="1815">
        <f t="shared" si="4"/>
        <v>0</v>
      </c>
    </row>
    <row r="61" spans="1:7" hidden="1" x14ac:dyDescent="0.25">
      <c r="A61" s="1674"/>
      <c r="B61" s="1688"/>
      <c r="C61" s="1675"/>
      <c r="D61" s="1866"/>
      <c r="E61" s="1561">
        <f t="shared" si="2"/>
        <v>0</v>
      </c>
      <c r="F61" s="1814">
        <f t="shared" si="3"/>
        <v>0</v>
      </c>
      <c r="G61" s="1815">
        <f t="shared" si="4"/>
        <v>0</v>
      </c>
    </row>
    <row r="62" spans="1:7" hidden="1" x14ac:dyDescent="0.25">
      <c r="A62" s="1674"/>
      <c r="B62" s="1688"/>
      <c r="C62" s="1675"/>
      <c r="D62" s="1866"/>
      <c r="E62" s="1561">
        <f t="shared" si="2"/>
        <v>0</v>
      </c>
      <c r="F62" s="1814">
        <f t="shared" si="3"/>
        <v>0</v>
      </c>
      <c r="G62" s="1815">
        <f t="shared" si="4"/>
        <v>0</v>
      </c>
    </row>
    <row r="63" spans="1:7" hidden="1" x14ac:dyDescent="0.25">
      <c r="A63" s="1674"/>
      <c r="B63" s="1688"/>
      <c r="C63" s="1675"/>
      <c r="D63" s="1866"/>
      <c r="E63" s="1561">
        <f t="shared" si="2"/>
        <v>0</v>
      </c>
      <c r="F63" s="1814">
        <f t="shared" si="3"/>
        <v>0</v>
      </c>
      <c r="G63" s="1815">
        <f t="shared" si="4"/>
        <v>0</v>
      </c>
    </row>
    <row r="64" spans="1:7" hidden="1" x14ac:dyDescent="0.25">
      <c r="A64" s="1676"/>
      <c r="B64" s="1688"/>
      <c r="C64" s="1677"/>
      <c r="D64" s="1866"/>
      <c r="E64" s="1561">
        <f t="shared" si="2"/>
        <v>0</v>
      </c>
      <c r="F64" s="1814">
        <f t="shared" si="3"/>
        <v>0</v>
      </c>
      <c r="G64" s="1815">
        <f t="shared" si="4"/>
        <v>0</v>
      </c>
    </row>
    <row r="65" spans="1:7" hidden="1" x14ac:dyDescent="0.25">
      <c r="A65" s="1674"/>
      <c r="B65" s="1688"/>
      <c r="C65" s="1675"/>
      <c r="D65" s="1866"/>
      <c r="E65" s="1561">
        <f t="shared" si="2"/>
        <v>0</v>
      </c>
      <c r="F65" s="1814">
        <f t="shared" si="3"/>
        <v>0</v>
      </c>
      <c r="G65" s="1815">
        <f t="shared" si="4"/>
        <v>0</v>
      </c>
    </row>
    <row r="66" spans="1:7" hidden="1" x14ac:dyDescent="0.25">
      <c r="A66" s="1674"/>
      <c r="B66" s="1688"/>
      <c r="C66" s="1675"/>
      <c r="D66" s="1866"/>
      <c r="E66" s="1561">
        <f t="shared" si="2"/>
        <v>0</v>
      </c>
      <c r="F66" s="1814">
        <f t="shared" si="3"/>
        <v>0</v>
      </c>
      <c r="G66" s="1815">
        <f t="shared" si="4"/>
        <v>0</v>
      </c>
    </row>
    <row r="67" spans="1:7" hidden="1" x14ac:dyDescent="0.25">
      <c r="A67" s="1674"/>
      <c r="B67" s="1688"/>
      <c r="C67" s="1675"/>
      <c r="D67" s="1866"/>
      <c r="E67" s="1561">
        <f t="shared" si="2"/>
        <v>0</v>
      </c>
      <c r="F67" s="1814">
        <f t="shared" si="3"/>
        <v>0</v>
      </c>
      <c r="G67" s="1815">
        <f t="shared" si="4"/>
        <v>0</v>
      </c>
    </row>
    <row r="68" spans="1:7" hidden="1" x14ac:dyDescent="0.25">
      <c r="A68" s="1674"/>
      <c r="B68" s="1688"/>
      <c r="C68" s="1675"/>
      <c r="D68" s="1866"/>
      <c r="E68" s="1561">
        <f t="shared" si="2"/>
        <v>0</v>
      </c>
      <c r="F68" s="1814">
        <f t="shared" si="3"/>
        <v>0</v>
      </c>
      <c r="G68" s="1815">
        <f t="shared" si="4"/>
        <v>0</v>
      </c>
    </row>
    <row r="69" spans="1:7" hidden="1" x14ac:dyDescent="0.25">
      <c r="A69" s="1674"/>
      <c r="B69" s="1688"/>
      <c r="C69" s="1675"/>
      <c r="D69" s="1866"/>
      <c r="E69" s="1561">
        <f t="shared" si="2"/>
        <v>0</v>
      </c>
      <c r="F69" s="1814">
        <f t="shared" si="3"/>
        <v>0</v>
      </c>
      <c r="G69" s="1815">
        <f t="shared" si="4"/>
        <v>0</v>
      </c>
    </row>
    <row r="70" spans="1:7" hidden="1" x14ac:dyDescent="0.25">
      <c r="A70" s="1674"/>
      <c r="B70" s="1688"/>
      <c r="C70" s="1675"/>
      <c r="D70" s="1866"/>
      <c r="E70" s="1561">
        <f t="shared" si="2"/>
        <v>0</v>
      </c>
      <c r="F70" s="1814">
        <f t="shared" si="3"/>
        <v>0</v>
      </c>
      <c r="G70" s="1815">
        <f t="shared" si="4"/>
        <v>0</v>
      </c>
    </row>
    <row r="71" spans="1:7" hidden="1" x14ac:dyDescent="0.25">
      <c r="A71" s="1674"/>
      <c r="B71" s="1688"/>
      <c r="C71" s="1675"/>
      <c r="D71" s="1866"/>
      <c r="E71" s="1561">
        <f t="shared" si="2"/>
        <v>0</v>
      </c>
      <c r="F71" s="1814">
        <f t="shared" si="3"/>
        <v>0</v>
      </c>
      <c r="G71" s="1815">
        <f t="shared" si="4"/>
        <v>0</v>
      </c>
    </row>
    <row r="72" spans="1:7" hidden="1" x14ac:dyDescent="0.25">
      <c r="A72" s="1674"/>
      <c r="B72" s="1688"/>
      <c r="C72" s="1675"/>
      <c r="D72" s="1866"/>
      <c r="E72" s="1561">
        <f t="shared" si="2"/>
        <v>0</v>
      </c>
      <c r="F72" s="1814">
        <f t="shared" si="3"/>
        <v>0</v>
      </c>
      <c r="G72" s="1815">
        <f t="shared" si="4"/>
        <v>0</v>
      </c>
    </row>
    <row r="73" spans="1:7" hidden="1"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hidden="1" x14ac:dyDescent="0.25">
      <c r="A74" s="1674"/>
      <c r="B74" s="1688"/>
      <c r="C74" s="1675"/>
      <c r="D74" s="1866"/>
      <c r="E74" s="1561">
        <f t="shared" si="5"/>
        <v>0</v>
      </c>
      <c r="F74" s="1814">
        <f t="shared" si="6"/>
        <v>0</v>
      </c>
      <c r="G74" s="1815">
        <f t="shared" si="7"/>
        <v>0</v>
      </c>
    </row>
    <row r="75" spans="1:7" hidden="1" x14ac:dyDescent="0.25">
      <c r="A75" s="1674"/>
      <c r="B75" s="1688"/>
      <c r="C75" s="1675"/>
      <c r="D75" s="1866"/>
      <c r="E75" s="1561">
        <f t="shared" si="5"/>
        <v>0</v>
      </c>
      <c r="F75" s="1814">
        <f t="shared" si="6"/>
        <v>0</v>
      </c>
      <c r="G75" s="1815">
        <f t="shared" si="7"/>
        <v>0</v>
      </c>
    </row>
    <row r="76" spans="1:7" hidden="1" x14ac:dyDescent="0.25">
      <c r="A76" s="1674"/>
      <c r="B76" s="1688"/>
      <c r="C76" s="1675"/>
      <c r="D76" s="1866"/>
      <c r="E76" s="1561">
        <f t="shared" si="5"/>
        <v>0</v>
      </c>
      <c r="F76" s="1814">
        <f t="shared" si="6"/>
        <v>0</v>
      </c>
      <c r="G76" s="1815">
        <f t="shared" si="7"/>
        <v>0</v>
      </c>
    </row>
    <row r="77" spans="1:7" hidden="1" x14ac:dyDescent="0.25">
      <c r="A77" s="1674"/>
      <c r="B77" s="1688"/>
      <c r="C77" s="1675"/>
      <c r="D77" s="1866"/>
      <c r="E77" s="1561">
        <f t="shared" si="5"/>
        <v>0</v>
      </c>
      <c r="F77" s="1814">
        <f t="shared" si="6"/>
        <v>0</v>
      </c>
      <c r="G77" s="1815">
        <f t="shared" si="7"/>
        <v>0</v>
      </c>
    </row>
    <row r="78" spans="1:7" hidden="1" x14ac:dyDescent="0.25">
      <c r="A78" s="1674"/>
      <c r="B78" s="1688"/>
      <c r="C78" s="1675"/>
      <c r="D78" s="1866"/>
      <c r="E78" s="1561">
        <f t="shared" si="5"/>
        <v>0</v>
      </c>
      <c r="F78" s="1814">
        <f t="shared" si="6"/>
        <v>0</v>
      </c>
      <c r="G78" s="1815">
        <f t="shared" si="7"/>
        <v>0</v>
      </c>
    </row>
    <row r="79" spans="1:7" hidden="1" x14ac:dyDescent="0.25">
      <c r="A79" s="1674"/>
      <c r="B79" s="1688"/>
      <c r="C79" s="1675"/>
      <c r="D79" s="1866"/>
      <c r="E79" s="1561">
        <f t="shared" si="5"/>
        <v>0</v>
      </c>
      <c r="F79" s="1814">
        <f t="shared" si="6"/>
        <v>0</v>
      </c>
      <c r="G79" s="1815">
        <f t="shared" si="7"/>
        <v>0</v>
      </c>
    </row>
    <row r="80" spans="1:7" hidden="1" x14ac:dyDescent="0.25">
      <c r="A80" s="1674"/>
      <c r="B80" s="1688"/>
      <c r="C80" s="1675"/>
      <c r="D80" s="1866"/>
      <c r="E80" s="1561">
        <f t="shared" si="5"/>
        <v>0</v>
      </c>
      <c r="F80" s="1814">
        <f t="shared" si="6"/>
        <v>0</v>
      </c>
      <c r="G80" s="1815">
        <f t="shared" si="7"/>
        <v>0</v>
      </c>
    </row>
    <row r="81" spans="1:7" hidden="1" x14ac:dyDescent="0.25">
      <c r="A81" s="1674"/>
      <c r="B81" s="1688"/>
      <c r="C81" s="1675"/>
      <c r="D81" s="1866"/>
      <c r="E81" s="1561">
        <f t="shared" si="5"/>
        <v>0</v>
      </c>
      <c r="F81" s="1814">
        <f t="shared" si="6"/>
        <v>0</v>
      </c>
      <c r="G81" s="1815">
        <f t="shared" si="7"/>
        <v>0</v>
      </c>
    </row>
    <row r="82" spans="1:7" hidden="1" x14ac:dyDescent="0.25">
      <c r="A82" s="1674"/>
      <c r="B82" s="1688"/>
      <c r="C82" s="1675"/>
      <c r="D82" s="1866"/>
      <c r="E82" s="1561">
        <f t="shared" si="5"/>
        <v>0</v>
      </c>
      <c r="F82" s="1814">
        <f t="shared" si="6"/>
        <v>0</v>
      </c>
      <c r="G82" s="1815">
        <f t="shared" si="7"/>
        <v>0</v>
      </c>
    </row>
    <row r="83" spans="1:7" hidden="1" x14ac:dyDescent="0.25">
      <c r="A83" s="1674"/>
      <c r="B83" s="1688"/>
      <c r="C83" s="1675"/>
      <c r="D83" s="1866"/>
      <c r="E83" s="1561">
        <f t="shared" si="5"/>
        <v>0</v>
      </c>
      <c r="F83" s="1814">
        <f t="shared" si="6"/>
        <v>0</v>
      </c>
      <c r="G83" s="1815">
        <f t="shared" si="7"/>
        <v>0</v>
      </c>
    </row>
    <row r="84" spans="1:7" hidden="1" x14ac:dyDescent="0.25">
      <c r="A84" s="1674"/>
      <c r="B84" s="1688"/>
      <c r="C84" s="1675"/>
      <c r="D84" s="1866"/>
      <c r="E84" s="1561">
        <f t="shared" si="5"/>
        <v>0</v>
      </c>
      <c r="F84" s="1814">
        <f t="shared" si="6"/>
        <v>0</v>
      </c>
      <c r="G84" s="1815">
        <f t="shared" si="7"/>
        <v>0</v>
      </c>
    </row>
    <row r="85" spans="1:7" hidden="1" x14ac:dyDescent="0.25">
      <c r="A85" s="1674"/>
      <c r="B85" s="1688"/>
      <c r="C85" s="1675"/>
      <c r="D85" s="1866"/>
      <c r="E85" s="1561">
        <f t="shared" si="2"/>
        <v>0</v>
      </c>
      <c r="F85" s="1814">
        <f t="shared" si="3"/>
        <v>0</v>
      </c>
      <c r="G85" s="1815">
        <f t="shared" si="4"/>
        <v>0</v>
      </c>
    </row>
    <row r="86" spans="1:7" hidden="1" x14ac:dyDescent="0.25">
      <c r="A86" s="1674"/>
      <c r="B86" s="1688"/>
      <c r="C86" s="1675"/>
      <c r="D86" s="1866"/>
      <c r="E86" s="1561">
        <f t="shared" si="2"/>
        <v>0</v>
      </c>
      <c r="F86" s="1814">
        <f t="shared" si="3"/>
        <v>0</v>
      </c>
      <c r="G86" s="1815">
        <f t="shared" si="4"/>
        <v>0</v>
      </c>
    </row>
    <row r="87" spans="1:7" hidden="1" x14ac:dyDescent="0.25">
      <c r="A87" s="1674"/>
      <c r="B87" s="1688"/>
      <c r="C87" s="1675"/>
      <c r="D87" s="1866"/>
      <c r="E87" s="1561">
        <f t="shared" si="2"/>
        <v>0</v>
      </c>
      <c r="F87" s="1814">
        <f t="shared" si="3"/>
        <v>0</v>
      </c>
      <c r="G87" s="1815">
        <f t="shared" si="4"/>
        <v>0</v>
      </c>
    </row>
    <row r="88" spans="1:7" hidden="1" x14ac:dyDescent="0.25">
      <c r="A88" s="1674"/>
      <c r="B88" s="1688"/>
      <c r="C88" s="1675"/>
      <c r="D88" s="1866"/>
      <c r="E88" s="1561">
        <f t="shared" si="2"/>
        <v>0</v>
      </c>
      <c r="F88" s="1814">
        <f t="shared" si="3"/>
        <v>0</v>
      </c>
      <c r="G88" s="1815">
        <f t="shared" si="4"/>
        <v>0</v>
      </c>
    </row>
    <row r="89" spans="1:7" hidden="1" x14ac:dyDescent="0.25">
      <c r="A89" s="1674"/>
      <c r="B89" s="1688"/>
      <c r="C89" s="1675"/>
      <c r="D89" s="1866"/>
      <c r="E89" s="1561">
        <f t="shared" si="2"/>
        <v>0</v>
      </c>
      <c r="F89" s="1814">
        <f t="shared" si="3"/>
        <v>0</v>
      </c>
      <c r="G89" s="1815">
        <f t="shared" si="4"/>
        <v>0</v>
      </c>
    </row>
    <row r="90" spans="1:7" hidden="1" x14ac:dyDescent="0.25">
      <c r="A90" s="1674"/>
      <c r="B90" s="1688"/>
      <c r="C90" s="1675"/>
      <c r="D90" s="1866"/>
      <c r="E90" s="1561">
        <f t="shared" si="2"/>
        <v>0</v>
      </c>
      <c r="F90" s="1814">
        <f t="shared" si="3"/>
        <v>0</v>
      </c>
      <c r="G90" s="1815">
        <f t="shared" si="4"/>
        <v>0</v>
      </c>
    </row>
    <row r="91" spans="1:7" hidden="1" x14ac:dyDescent="0.25">
      <c r="A91" s="1674"/>
      <c r="B91" s="1688"/>
      <c r="C91" s="1675"/>
      <c r="D91" s="1866"/>
      <c r="E91" s="1561">
        <f t="shared" si="2"/>
        <v>0</v>
      </c>
      <c r="F91" s="1814">
        <f t="shared" si="3"/>
        <v>0</v>
      </c>
      <c r="G91" s="1815">
        <f t="shared" si="4"/>
        <v>0</v>
      </c>
    </row>
    <row r="92" spans="1:7" hidden="1" x14ac:dyDescent="0.25">
      <c r="A92" s="1674"/>
      <c r="B92" s="1688"/>
      <c r="C92" s="1675"/>
      <c r="D92" s="1866"/>
      <c r="E92" s="1561">
        <f t="shared" si="2"/>
        <v>0</v>
      </c>
      <c r="F92" s="1814">
        <f t="shared" si="3"/>
        <v>0</v>
      </c>
      <c r="G92" s="1815">
        <f t="shared" si="4"/>
        <v>0</v>
      </c>
    </row>
    <row r="93" spans="1:7" hidden="1"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hidden="1" x14ac:dyDescent="0.25">
      <c r="A94" s="1674"/>
      <c r="B94" s="1688"/>
      <c r="C94" s="1675"/>
      <c r="D94" s="1866"/>
      <c r="E94" s="1561">
        <f t="shared" si="2"/>
        <v>0</v>
      </c>
      <c r="F94" s="1814">
        <f t="shared" si="3"/>
        <v>0</v>
      </c>
      <c r="G94" s="1815">
        <f t="shared" si="4"/>
        <v>0</v>
      </c>
    </row>
    <row r="95" spans="1:7" hidden="1"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hidden="1" x14ac:dyDescent="0.25">
      <c r="A96" s="1674"/>
      <c r="B96" s="1688"/>
      <c r="C96" s="1675"/>
      <c r="D96" s="1866"/>
      <c r="E96" s="1561">
        <f t="shared" si="11"/>
        <v>0</v>
      </c>
      <c r="F96" s="1814">
        <f t="shared" si="12"/>
        <v>0</v>
      </c>
      <c r="G96" s="1815">
        <f t="shared" si="13"/>
        <v>0</v>
      </c>
    </row>
    <row r="97" spans="1:7" hidden="1" x14ac:dyDescent="0.25">
      <c r="A97" s="1674"/>
      <c r="B97" s="1688"/>
      <c r="C97" s="1675"/>
      <c r="D97" s="1866"/>
      <c r="E97" s="1561">
        <f t="shared" si="11"/>
        <v>0</v>
      </c>
      <c r="F97" s="1814">
        <f t="shared" si="12"/>
        <v>0</v>
      </c>
      <c r="G97" s="1815">
        <f t="shared" si="13"/>
        <v>0</v>
      </c>
    </row>
    <row r="98" spans="1:7" hidden="1" x14ac:dyDescent="0.25">
      <c r="A98" s="1674"/>
      <c r="B98" s="1688"/>
      <c r="C98" s="1675"/>
      <c r="D98" s="1866"/>
      <c r="E98" s="1561">
        <f t="shared" si="11"/>
        <v>0</v>
      </c>
      <c r="F98" s="1814">
        <f t="shared" si="12"/>
        <v>0</v>
      </c>
      <c r="G98" s="1815">
        <f t="shared" si="13"/>
        <v>0</v>
      </c>
    </row>
    <row r="99" spans="1:7" hidden="1"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hidden="1"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hidden="1" x14ac:dyDescent="0.25">
      <c r="A101" s="1674"/>
      <c r="B101" s="1688"/>
      <c r="C101" s="1675"/>
      <c r="D101" s="1866"/>
      <c r="E101" s="1561">
        <f t="shared" si="17"/>
        <v>0</v>
      </c>
      <c r="F101" s="1814">
        <f t="shared" si="18"/>
        <v>0</v>
      </c>
      <c r="G101" s="1815">
        <f t="shared" si="19"/>
        <v>0</v>
      </c>
    </row>
    <row r="102" spans="1:7" hidden="1" x14ac:dyDescent="0.25">
      <c r="A102" s="1674"/>
      <c r="B102" s="1688"/>
      <c r="C102" s="1675"/>
      <c r="D102" s="1866"/>
      <c r="E102" s="1561">
        <f t="shared" si="17"/>
        <v>0</v>
      </c>
      <c r="F102" s="1814">
        <f t="shared" si="18"/>
        <v>0</v>
      </c>
      <c r="G102" s="1815">
        <f t="shared" si="19"/>
        <v>0</v>
      </c>
    </row>
    <row r="103" spans="1:7" hidden="1" x14ac:dyDescent="0.25">
      <c r="A103" s="1674"/>
      <c r="B103" s="1688"/>
      <c r="C103" s="1675"/>
      <c r="D103" s="1866"/>
      <c r="E103" s="1561">
        <f t="shared" si="17"/>
        <v>0</v>
      </c>
      <c r="F103" s="1814">
        <f t="shared" si="18"/>
        <v>0</v>
      </c>
      <c r="G103" s="1815">
        <f t="shared" si="19"/>
        <v>0</v>
      </c>
    </row>
    <row r="104" spans="1:7" hidden="1" x14ac:dyDescent="0.25">
      <c r="A104" s="1674"/>
      <c r="B104" s="1688"/>
      <c r="C104" s="1675"/>
      <c r="D104" s="1866"/>
      <c r="E104" s="1561">
        <f t="shared" si="17"/>
        <v>0</v>
      </c>
      <c r="F104" s="1814">
        <f t="shared" si="18"/>
        <v>0</v>
      </c>
      <c r="G104" s="1815">
        <f t="shared" si="19"/>
        <v>0</v>
      </c>
    </row>
    <row r="105" spans="1:7" hidden="1" x14ac:dyDescent="0.25">
      <c r="A105" s="1674"/>
      <c r="B105" s="1688"/>
      <c r="C105" s="1675"/>
      <c r="D105" s="1866"/>
      <c r="E105" s="1561">
        <f t="shared" si="17"/>
        <v>0</v>
      </c>
      <c r="F105" s="1814">
        <f t="shared" si="18"/>
        <v>0</v>
      </c>
      <c r="G105" s="1815">
        <f t="shared" si="19"/>
        <v>0</v>
      </c>
    </row>
    <row r="106" spans="1:7" hidden="1" x14ac:dyDescent="0.25">
      <c r="A106" s="1674"/>
      <c r="B106" s="1688"/>
      <c r="C106" s="1675"/>
      <c r="D106" s="1866"/>
      <c r="E106" s="1561">
        <f t="shared" si="17"/>
        <v>0</v>
      </c>
      <c r="F106" s="1814">
        <f t="shared" si="18"/>
        <v>0</v>
      </c>
      <c r="G106" s="1815">
        <f t="shared" si="19"/>
        <v>0</v>
      </c>
    </row>
    <row r="107" spans="1:7" hidden="1" x14ac:dyDescent="0.25">
      <c r="A107" s="1674"/>
      <c r="B107" s="1688"/>
      <c r="C107" s="1675"/>
      <c r="D107" s="1866"/>
      <c r="E107" s="1561">
        <f t="shared" si="17"/>
        <v>0</v>
      </c>
      <c r="F107" s="1814">
        <f t="shared" si="18"/>
        <v>0</v>
      </c>
      <c r="G107" s="1815">
        <f t="shared" si="19"/>
        <v>0</v>
      </c>
    </row>
    <row r="108" spans="1:7" hidden="1" x14ac:dyDescent="0.25">
      <c r="A108" s="1674"/>
      <c r="B108" s="1688"/>
      <c r="C108" s="1675"/>
      <c r="D108" s="1866"/>
      <c r="E108" s="1561">
        <f t="shared" si="17"/>
        <v>0</v>
      </c>
      <c r="F108" s="1814">
        <f t="shared" si="18"/>
        <v>0</v>
      </c>
      <c r="G108" s="1815">
        <f t="shared" si="19"/>
        <v>0</v>
      </c>
    </row>
    <row r="109" spans="1:7" hidden="1" x14ac:dyDescent="0.25">
      <c r="A109" s="1674"/>
      <c r="B109" s="1688"/>
      <c r="C109" s="1675"/>
      <c r="D109" s="1866"/>
      <c r="E109" s="1561">
        <f t="shared" si="17"/>
        <v>0</v>
      </c>
      <c r="F109" s="1814">
        <f t="shared" si="18"/>
        <v>0</v>
      </c>
      <c r="G109" s="1815">
        <f t="shared" si="19"/>
        <v>0</v>
      </c>
    </row>
    <row r="110" spans="1:7" hidden="1" x14ac:dyDescent="0.25">
      <c r="A110" s="1674"/>
      <c r="B110" s="1688"/>
      <c r="C110" s="1675"/>
      <c r="D110" s="1866"/>
      <c r="E110" s="1561">
        <f t="shared" si="17"/>
        <v>0</v>
      </c>
      <c r="F110" s="1814">
        <f t="shared" si="18"/>
        <v>0</v>
      </c>
      <c r="G110" s="1815">
        <f t="shared" si="19"/>
        <v>0</v>
      </c>
    </row>
    <row r="111" spans="1:7" hidden="1" x14ac:dyDescent="0.25">
      <c r="A111" s="1674"/>
      <c r="B111" s="1688"/>
      <c r="C111" s="1675"/>
      <c r="D111" s="1866"/>
      <c r="E111" s="1561">
        <f t="shared" si="17"/>
        <v>0</v>
      </c>
      <c r="F111" s="1814">
        <f t="shared" si="18"/>
        <v>0</v>
      </c>
      <c r="G111" s="1815">
        <f t="shared" si="19"/>
        <v>0</v>
      </c>
    </row>
    <row r="112" spans="1:7" hidden="1" x14ac:dyDescent="0.25">
      <c r="A112" s="1674"/>
      <c r="B112" s="1688"/>
      <c r="C112" s="1675"/>
      <c r="D112" s="1866"/>
      <c r="E112" s="1561">
        <f t="shared" si="17"/>
        <v>0</v>
      </c>
      <c r="F112" s="1814">
        <f t="shared" si="18"/>
        <v>0</v>
      </c>
      <c r="G112" s="1815">
        <f t="shared" si="19"/>
        <v>0</v>
      </c>
    </row>
    <row r="113" spans="1:7" hidden="1"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hidden="1" x14ac:dyDescent="0.25">
      <c r="A114" s="1674"/>
      <c r="B114" s="1688"/>
      <c r="C114" s="1675"/>
      <c r="D114" s="1866"/>
      <c r="E114" s="1561">
        <f t="shared" si="20"/>
        <v>0</v>
      </c>
      <c r="F114" s="1814">
        <f t="shared" si="21"/>
        <v>0</v>
      </c>
      <c r="G114" s="1815">
        <f t="shared" si="22"/>
        <v>0</v>
      </c>
    </row>
    <row r="115" spans="1:7" hidden="1" x14ac:dyDescent="0.25">
      <c r="A115" s="1674"/>
      <c r="B115" s="1688"/>
      <c r="C115" s="1675"/>
      <c r="D115" s="1866"/>
      <c r="E115" s="1561">
        <f t="shared" si="20"/>
        <v>0</v>
      </c>
      <c r="F115" s="1814">
        <f t="shared" si="21"/>
        <v>0</v>
      </c>
      <c r="G115" s="1815">
        <f t="shared" si="22"/>
        <v>0</v>
      </c>
    </row>
    <row r="116" spans="1:7" hidden="1" x14ac:dyDescent="0.25">
      <c r="A116" s="1674"/>
      <c r="B116" s="1688"/>
      <c r="C116" s="1675"/>
      <c r="D116" s="1866"/>
      <c r="E116" s="1561">
        <f t="shared" si="20"/>
        <v>0</v>
      </c>
      <c r="F116" s="1814">
        <f t="shared" si="21"/>
        <v>0</v>
      </c>
      <c r="G116" s="1815">
        <f t="shared" si="22"/>
        <v>0</v>
      </c>
    </row>
    <row r="117" spans="1:7" hidden="1" x14ac:dyDescent="0.25">
      <c r="A117" s="1674"/>
      <c r="B117" s="1688"/>
      <c r="C117" s="1675"/>
      <c r="D117" s="1866"/>
      <c r="E117" s="1561">
        <f t="shared" si="20"/>
        <v>0</v>
      </c>
      <c r="F117" s="1814">
        <f t="shared" si="21"/>
        <v>0</v>
      </c>
      <c r="G117" s="1815">
        <f t="shared" si="22"/>
        <v>0</v>
      </c>
    </row>
    <row r="118" spans="1:7" hidden="1" x14ac:dyDescent="0.25">
      <c r="A118" s="1674"/>
      <c r="B118" s="1688"/>
      <c r="C118" s="1675"/>
      <c r="D118" s="1866"/>
      <c r="E118" s="1561">
        <f t="shared" si="20"/>
        <v>0</v>
      </c>
      <c r="F118" s="1814">
        <f t="shared" si="21"/>
        <v>0</v>
      </c>
      <c r="G118" s="1815">
        <f t="shared" si="22"/>
        <v>0</v>
      </c>
    </row>
    <row r="119" spans="1:7" hidden="1" x14ac:dyDescent="0.25">
      <c r="A119" s="1674"/>
      <c r="B119" s="1688"/>
      <c r="C119" s="1675"/>
      <c r="D119" s="1866"/>
      <c r="E119" s="1561">
        <f t="shared" si="20"/>
        <v>0</v>
      </c>
      <c r="F119" s="1814">
        <f t="shared" si="21"/>
        <v>0</v>
      </c>
      <c r="G119" s="1815">
        <f t="shared" si="22"/>
        <v>0</v>
      </c>
    </row>
    <row r="120" spans="1:7" hidden="1" x14ac:dyDescent="0.25">
      <c r="A120" s="1674"/>
      <c r="B120" s="1688"/>
      <c r="C120" s="1675"/>
      <c r="D120" s="1866"/>
      <c r="E120" s="1561">
        <f t="shared" si="20"/>
        <v>0</v>
      </c>
      <c r="F120" s="1814">
        <f t="shared" si="21"/>
        <v>0</v>
      </c>
      <c r="G120" s="1815">
        <f t="shared" si="22"/>
        <v>0</v>
      </c>
    </row>
    <row r="121" spans="1:7" hidden="1" x14ac:dyDescent="0.25">
      <c r="A121" s="1674"/>
      <c r="B121" s="1688"/>
      <c r="C121" s="1675"/>
      <c r="D121" s="1866"/>
      <c r="E121" s="1561">
        <f t="shared" si="20"/>
        <v>0</v>
      </c>
      <c r="F121" s="1814">
        <f t="shared" si="21"/>
        <v>0</v>
      </c>
      <c r="G121" s="1815">
        <f t="shared" si="22"/>
        <v>0</v>
      </c>
    </row>
    <row r="122" spans="1:7" hidden="1" x14ac:dyDescent="0.25">
      <c r="A122" s="1674"/>
      <c r="B122" s="1688"/>
      <c r="C122" s="1675"/>
      <c r="D122" s="1866"/>
      <c r="E122" s="1561">
        <f t="shared" si="20"/>
        <v>0</v>
      </c>
      <c r="F122" s="1814">
        <f t="shared" si="21"/>
        <v>0</v>
      </c>
      <c r="G122" s="1815">
        <f t="shared" si="22"/>
        <v>0</v>
      </c>
    </row>
    <row r="123" spans="1:7" hidden="1" x14ac:dyDescent="0.25">
      <c r="A123" s="1674"/>
      <c r="B123" s="1688"/>
      <c r="C123" s="1675"/>
      <c r="D123" s="1866"/>
      <c r="E123" s="1561">
        <f t="shared" si="20"/>
        <v>0</v>
      </c>
      <c r="F123" s="1814">
        <f t="shared" si="21"/>
        <v>0</v>
      </c>
      <c r="G123" s="1815">
        <f t="shared" si="22"/>
        <v>0</v>
      </c>
    </row>
    <row r="124" spans="1:7" hidden="1" x14ac:dyDescent="0.25">
      <c r="A124" s="1674"/>
      <c r="B124" s="1688"/>
      <c r="C124" s="1675"/>
      <c r="D124" s="1866"/>
      <c r="E124" s="1561">
        <f t="shared" si="20"/>
        <v>0</v>
      </c>
      <c r="F124" s="1814">
        <f t="shared" si="21"/>
        <v>0</v>
      </c>
      <c r="G124" s="1815">
        <f t="shared" si="22"/>
        <v>0</v>
      </c>
    </row>
    <row r="125" spans="1:7" hidden="1" x14ac:dyDescent="0.25">
      <c r="A125" s="1674"/>
      <c r="B125" s="1688"/>
      <c r="C125" s="1675"/>
      <c r="D125" s="1866"/>
      <c r="E125" s="1561">
        <f t="shared" si="20"/>
        <v>0</v>
      </c>
      <c r="F125" s="1814">
        <f t="shared" si="21"/>
        <v>0</v>
      </c>
      <c r="G125" s="1815">
        <f t="shared" si="22"/>
        <v>0</v>
      </c>
    </row>
    <row r="126" spans="1:7" hidden="1"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hidden="1" x14ac:dyDescent="0.25">
      <c r="A127" s="1674"/>
      <c r="B127" s="1688"/>
      <c r="C127" s="1675"/>
      <c r="D127" s="1866"/>
      <c r="E127" s="1561">
        <f t="shared" si="23"/>
        <v>0</v>
      </c>
      <c r="F127" s="1814">
        <f t="shared" si="24"/>
        <v>0</v>
      </c>
      <c r="G127" s="1815">
        <f t="shared" si="25"/>
        <v>0</v>
      </c>
    </row>
    <row r="128" spans="1:7" hidden="1" x14ac:dyDescent="0.25">
      <c r="A128" s="1674"/>
      <c r="B128" s="1688"/>
      <c r="C128" s="1675"/>
      <c r="D128" s="1866"/>
      <c r="E128" s="1561">
        <f t="shared" si="23"/>
        <v>0</v>
      </c>
      <c r="F128" s="1814">
        <f t="shared" si="24"/>
        <v>0</v>
      </c>
      <c r="G128" s="1815">
        <f t="shared" si="25"/>
        <v>0</v>
      </c>
    </row>
    <row r="129" spans="1:7" hidden="1" x14ac:dyDescent="0.25">
      <c r="A129" s="1674"/>
      <c r="B129" s="1688"/>
      <c r="C129" s="1675"/>
      <c r="D129" s="1866"/>
      <c r="E129" s="1561">
        <f t="shared" si="23"/>
        <v>0</v>
      </c>
      <c r="F129" s="1814">
        <f t="shared" si="24"/>
        <v>0</v>
      </c>
      <c r="G129" s="1815">
        <f t="shared" si="25"/>
        <v>0</v>
      </c>
    </row>
    <row r="130" spans="1:7" hidden="1" x14ac:dyDescent="0.25">
      <c r="A130" s="1674"/>
      <c r="B130" s="1688"/>
      <c r="C130" s="1675"/>
      <c r="D130" s="1866"/>
      <c r="E130" s="1561">
        <f t="shared" si="23"/>
        <v>0</v>
      </c>
      <c r="F130" s="1814">
        <f t="shared" si="24"/>
        <v>0</v>
      </c>
      <c r="G130" s="1815">
        <f t="shared" si="25"/>
        <v>0</v>
      </c>
    </row>
    <row r="131" spans="1:7" hidden="1" x14ac:dyDescent="0.25">
      <c r="A131" s="1674"/>
      <c r="B131" s="1859"/>
      <c r="C131" s="1675"/>
      <c r="D131" s="1866"/>
      <c r="E131" s="1561">
        <f t="shared" si="23"/>
        <v>0</v>
      </c>
      <c r="F131" s="1814">
        <f t="shared" si="24"/>
        <v>0</v>
      </c>
      <c r="G131" s="1815">
        <f t="shared" si="25"/>
        <v>0</v>
      </c>
    </row>
    <row r="132" spans="1:7" hidden="1" x14ac:dyDescent="0.25">
      <c r="A132" s="1674"/>
      <c r="B132" s="1859"/>
      <c r="C132" s="1675"/>
      <c r="D132" s="1866"/>
      <c r="E132" s="1561">
        <f t="shared" si="23"/>
        <v>0</v>
      </c>
      <c r="F132" s="1814">
        <f t="shared" si="24"/>
        <v>0</v>
      </c>
      <c r="G132" s="1815">
        <f t="shared" si="25"/>
        <v>0</v>
      </c>
    </row>
    <row r="133" spans="1:7" hidden="1" x14ac:dyDescent="0.25">
      <c r="A133" s="1674"/>
      <c r="B133" s="1688"/>
      <c r="C133" s="1675"/>
      <c r="D133" s="1866"/>
      <c r="E133" s="1561">
        <f t="shared" si="23"/>
        <v>0</v>
      </c>
      <c r="F133" s="1814">
        <f t="shared" si="24"/>
        <v>0</v>
      </c>
      <c r="G133" s="1815">
        <f t="shared" si="25"/>
        <v>0</v>
      </c>
    </row>
    <row r="134" spans="1:7" hidden="1" x14ac:dyDescent="0.25">
      <c r="A134" s="1674"/>
      <c r="B134" s="1688"/>
      <c r="C134" s="1675"/>
      <c r="D134" s="1866"/>
      <c r="E134" s="1561">
        <f t="shared" si="23"/>
        <v>0</v>
      </c>
      <c r="F134" s="1814">
        <f t="shared" si="24"/>
        <v>0</v>
      </c>
      <c r="G134" s="1815">
        <f t="shared" si="25"/>
        <v>0</v>
      </c>
    </row>
    <row r="135" spans="1:7" hidden="1"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hidden="1" x14ac:dyDescent="0.25">
      <c r="A136" s="1674"/>
      <c r="B136" s="1688"/>
      <c r="C136" s="1675"/>
      <c r="D136" s="1866"/>
      <c r="E136" s="1561">
        <f t="shared" si="26"/>
        <v>0</v>
      </c>
      <c r="F136" s="1814">
        <f t="shared" si="27"/>
        <v>0</v>
      </c>
      <c r="G136" s="1815">
        <f t="shared" si="28"/>
        <v>0</v>
      </c>
    </row>
    <row r="137" spans="1:7" hidden="1" x14ac:dyDescent="0.25">
      <c r="A137" s="1674"/>
      <c r="B137" s="1688"/>
      <c r="C137" s="1675"/>
      <c r="D137" s="1866"/>
      <c r="E137" s="1561">
        <f t="shared" si="26"/>
        <v>0</v>
      </c>
      <c r="F137" s="1814">
        <f t="shared" si="27"/>
        <v>0</v>
      </c>
      <c r="G137" s="1815">
        <f t="shared" si="28"/>
        <v>0</v>
      </c>
    </row>
    <row r="138" spans="1:7" hidden="1" x14ac:dyDescent="0.25">
      <c r="A138" s="1674"/>
      <c r="B138" s="1688"/>
      <c r="C138" s="1675"/>
      <c r="D138" s="1866"/>
      <c r="E138" s="1561">
        <f t="shared" si="26"/>
        <v>0</v>
      </c>
      <c r="F138" s="1814">
        <f t="shared" si="27"/>
        <v>0</v>
      </c>
      <c r="G138" s="1815">
        <f t="shared" si="28"/>
        <v>0</v>
      </c>
    </row>
    <row r="139" spans="1:7" hidden="1" x14ac:dyDescent="0.25">
      <c r="A139" s="1674"/>
      <c r="B139" s="1688"/>
      <c r="C139" s="1675"/>
      <c r="D139" s="1866"/>
      <c r="E139" s="1561">
        <f t="shared" si="26"/>
        <v>0</v>
      </c>
      <c r="F139" s="1814">
        <f t="shared" si="27"/>
        <v>0</v>
      </c>
      <c r="G139" s="1815">
        <f t="shared" si="28"/>
        <v>0</v>
      </c>
    </row>
    <row r="140" spans="1:7" hidden="1"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0</v>
      </c>
      <c r="E141" s="1562">
        <f t="shared" si="1"/>
        <v>0</v>
      </c>
      <c r="F141" s="1816">
        <f>SUM(F17:F140)</f>
        <v>0</v>
      </c>
      <c r="G141" s="1817">
        <f>SUM(G17:G140)</f>
        <v>0</v>
      </c>
    </row>
  </sheetData>
  <sheetProtection selectLockedCells="1"/>
  <mergeCells count="6">
    <mergeCell ref="A13:G13"/>
    <mergeCell ref="A4:G5"/>
    <mergeCell ref="A11:G11"/>
    <mergeCell ref="A7:G7"/>
    <mergeCell ref="A8:G8"/>
    <mergeCell ref="A9:G9"/>
  </mergeCells>
  <pageMargins left="0.2" right="0.2" top="0.5" bottom="0.25" header="0.3" footer="0.25"/>
  <pageSetup scale="83"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A10" sqref="A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293" t="s">
        <v>1778</v>
      </c>
      <c r="B5" s="2294"/>
      <c r="C5" s="2294"/>
      <c r="D5" s="2294"/>
      <c r="E5" s="2294"/>
      <c r="F5" s="2294"/>
      <c r="G5" s="2295"/>
      <c r="H5" s="252"/>
      <c r="I5" s="610"/>
    </row>
    <row r="6" spans="1:9" s="668" customFormat="1" x14ac:dyDescent="0.2">
      <c r="A6" s="1658"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2076</v>
      </c>
      <c r="B10" s="971"/>
      <c r="C10" s="976"/>
      <c r="D10" s="972"/>
      <c r="E10" s="973"/>
      <c r="F10" s="974"/>
      <c r="G10" s="975"/>
      <c r="H10" s="162"/>
      <c r="I10" s="162"/>
    </row>
    <row r="11" spans="1:9" s="668" customFormat="1" ht="22.5" customHeight="1" x14ac:dyDescent="0.2">
      <c r="A11" s="2298" t="s">
        <v>1945</v>
      </c>
      <c r="B11" s="2299"/>
      <c r="C11" s="2299"/>
      <c r="D11" s="2300"/>
      <c r="E11" s="977"/>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9" t="s">
        <v>553</v>
      </c>
      <c r="E17" s="1660"/>
      <c r="F17" s="1659" t="s">
        <v>453</v>
      </c>
      <c r="G17" s="1661"/>
      <c r="H17" s="162"/>
      <c r="I17" s="162"/>
    </row>
    <row r="18" spans="1:9" s="259" customFormat="1" ht="11.25" x14ac:dyDescent="0.2">
      <c r="A18" s="988"/>
      <c r="C18" s="989" t="s">
        <v>454</v>
      </c>
      <c r="D18" s="1662" t="s">
        <v>455</v>
      </c>
      <c r="E18" s="1662" t="s">
        <v>55</v>
      </c>
      <c r="F18" s="1662" t="s">
        <v>455</v>
      </c>
      <c r="G18" s="1662" t="s">
        <v>55</v>
      </c>
      <c r="H18" s="178"/>
      <c r="I18" s="178"/>
    </row>
    <row r="19" spans="1:9" s="668" customFormat="1" ht="12" customHeight="1" x14ac:dyDescent="0.2">
      <c r="A19" s="990" t="s">
        <v>476</v>
      </c>
      <c r="B19" s="991"/>
      <c r="C19" s="992" t="s">
        <v>591</v>
      </c>
      <c r="D19" s="1821"/>
      <c r="E19" s="1822">
        <f>'Expenditures 15-22'!K33-SUM('Expenditures 15-22'!G33,'Expenditures 15-22'!I33)+'Expenditures 15-22'!D229</f>
        <v>362331</v>
      </c>
      <c r="F19" s="1821"/>
      <c r="G19" s="1823">
        <f>'Expenditures 15-22'!K33-SUM('Expenditures 15-22'!G33,'Expenditures 15-22'!I33)+'Expenditures 15-22'!D229</f>
        <v>362331</v>
      </c>
      <c r="H19" s="987"/>
      <c r="I19" s="162"/>
    </row>
    <row r="20" spans="1:9" s="668" customFormat="1" ht="12" customHeight="1" x14ac:dyDescent="0.2">
      <c r="A20" s="990" t="s">
        <v>56</v>
      </c>
      <c r="B20" s="991"/>
      <c r="C20" s="993"/>
      <c r="D20" s="1824"/>
      <c r="E20" s="1824"/>
      <c r="F20" s="1824"/>
      <c r="G20" s="1825"/>
      <c r="H20" s="987"/>
      <c r="I20" s="162"/>
    </row>
    <row r="21" spans="1:9" s="668" customFormat="1" ht="12" customHeight="1" x14ac:dyDescent="0.2">
      <c r="A21" s="994" t="s">
        <v>421</v>
      </c>
      <c r="B21" s="995"/>
      <c r="C21" s="993">
        <v>2100</v>
      </c>
      <c r="D21" s="1824"/>
      <c r="E21" s="1826">
        <f>'Expenditures 15-22'!K42-SUM('Expenditures 15-22'!G42,'Expenditures 15-22'!I42)+'Expenditures 15-22'!K120-SUM('Expenditures 15-22'!G120,'Expenditures 15-22'!I120)+'Expenditures 15-22'!K180-SUM('Expenditures 15-22'!G180,'Expenditures 15-22'!I180)+'Expenditures 15-22'!D238</f>
        <v>0</v>
      </c>
      <c r="F21" s="1824"/>
      <c r="G21" s="1827">
        <f>'Expenditures 15-22'!K42-SUM('Expenditures 15-22'!G42,'Expenditures 15-22'!I42)+'Expenditures 15-22'!K120-SUM('Expenditures 15-22'!G120,'Expenditures 15-22'!I120)+'Expenditures 15-22'!K180-SUM('Expenditures 15-22'!G180,'Expenditures 15-22'!I180)+'Expenditures 15-22'!D238</f>
        <v>0</v>
      </c>
      <c r="H21" s="987"/>
      <c r="I21" s="162"/>
    </row>
    <row r="22" spans="1:9" s="668" customFormat="1" ht="12" customHeight="1" x14ac:dyDescent="0.2">
      <c r="A22" s="994" t="s">
        <v>585</v>
      </c>
      <c r="B22" s="995"/>
      <c r="C22" s="993">
        <v>2200</v>
      </c>
      <c r="D22" s="1824"/>
      <c r="E22" s="1826">
        <f>'Expenditures 15-22'!K47-SUM('Expenditures 15-22'!G47,'Expenditures 15-22'!I47)+'Expenditures 15-22'!D243</f>
        <v>0</v>
      </c>
      <c r="F22" s="1824"/>
      <c r="G22" s="1827">
        <f>'Expenditures 15-22'!K47-SUM('Expenditures 15-22'!G47,'Expenditures 15-22'!I47)+'Expenditures 15-22'!D243</f>
        <v>0</v>
      </c>
      <c r="H22" s="987"/>
      <c r="I22" s="162"/>
    </row>
    <row r="23" spans="1:9" s="668" customFormat="1" ht="12" customHeight="1" x14ac:dyDescent="0.2">
      <c r="A23" s="994" t="s">
        <v>586</v>
      </c>
      <c r="B23" s="995"/>
      <c r="C23" s="993">
        <v>2300</v>
      </c>
      <c r="D23" s="1824"/>
      <c r="E23" s="1826">
        <f>'Expenditures 15-22'!K53-SUM('Expenditures 15-22'!G53,'Expenditures 15-22'!I53)+'Expenditures 15-22'!D257+'Expenditures 15-22'!K330-SUM('Expenditures 15-22'!G330,'Expenditures 15-22'!I330)</f>
        <v>0</v>
      </c>
      <c r="F23" s="1824"/>
      <c r="G23" s="1826">
        <f>'Expenditures 15-22'!K53-SUM('Expenditures 15-22'!G53,'Expenditures 15-22'!I53)+'Expenditures 15-22'!D257+'Expenditures 15-22'!K330-SUM('Expenditures 15-22'!G330,'Expenditures 15-22'!I330)</f>
        <v>0</v>
      </c>
      <c r="H23" s="987"/>
      <c r="I23" s="162"/>
    </row>
    <row r="24" spans="1:9" s="668" customFormat="1" ht="12" customHeight="1" x14ac:dyDescent="0.2">
      <c r="A24" s="994" t="s">
        <v>587</v>
      </c>
      <c r="B24" s="995"/>
      <c r="C24" s="993">
        <v>2400</v>
      </c>
      <c r="D24" s="1824"/>
      <c r="E24" s="1826">
        <f>'Expenditures 15-22'!K57-SUM('Expenditures 15-22'!G57,'Expenditures 15-22'!I57)+'Expenditures 15-22'!D261</f>
        <v>12734</v>
      </c>
      <c r="F24" s="1824"/>
      <c r="G24" s="1827">
        <f>'Expenditures 15-22'!K57-SUM('Expenditures 15-22'!G57,'Expenditures 15-22'!I57)+'Expenditures 15-22'!D261</f>
        <v>12734</v>
      </c>
      <c r="H24" s="987"/>
      <c r="I24" s="162"/>
    </row>
    <row r="25" spans="1:9" s="668" customFormat="1" ht="12" customHeight="1" x14ac:dyDescent="0.2">
      <c r="A25" s="990" t="s">
        <v>588</v>
      </c>
      <c r="B25" s="996"/>
      <c r="C25" s="993"/>
      <c r="D25" s="1824"/>
      <c r="E25" s="1826"/>
      <c r="F25" s="1824"/>
      <c r="G25" s="1827"/>
      <c r="H25" s="987"/>
      <c r="I25" s="162"/>
    </row>
    <row r="26" spans="1:9" s="668" customFormat="1" ht="12" customHeight="1" x14ac:dyDescent="0.2">
      <c r="A26" s="994" t="s">
        <v>536</v>
      </c>
      <c r="B26" s="997"/>
      <c r="C26" s="993">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7"/>
      <c r="I26" s="162"/>
    </row>
    <row r="27" spans="1:9" s="668" customFormat="1" ht="12" customHeight="1" x14ac:dyDescent="0.2">
      <c r="A27" s="994" t="s">
        <v>483</v>
      </c>
      <c r="B27" s="997"/>
      <c r="C27" s="993">
        <v>2520</v>
      </c>
      <c r="D27" s="1826">
        <f>'Expenditures 15-22'!K60-SUM('Expenditures 15-22'!G60,'Expenditures 15-22'!I60)+'Expenditures 15-22'!D264-E8</f>
        <v>0</v>
      </c>
      <c r="E27" s="1826">
        <f>E8</f>
        <v>0</v>
      </c>
      <c r="F27" s="1826">
        <f>'Expenditures 15-22'!K60-SUM('Expenditures 15-22'!G60,'Expenditures 15-22'!I60)+'Expenditures 15-22'!D264-E8</f>
        <v>0</v>
      </c>
      <c r="G27" s="1827">
        <f>E8</f>
        <v>0</v>
      </c>
      <c r="H27" s="987"/>
      <c r="I27" s="162"/>
    </row>
    <row r="28" spans="1:9" s="668" customFormat="1" ht="12" customHeight="1" x14ac:dyDescent="0.2">
      <c r="A28" s="994" t="s">
        <v>537</v>
      </c>
      <c r="B28" s="997"/>
      <c r="C28" s="993">
        <v>2540</v>
      </c>
      <c r="D28" s="1828"/>
      <c r="E28" s="1826">
        <f>'Expenditures 15-22'!K61-SUM('Expenditures 15-22'!G61,'Expenditures 15-22'!I61)+'Expenditures 15-22'!K124-SUM('Expenditures 15-22'!G124,'Expenditures 15-22'!I124)+'Expenditures 15-22'!D266</f>
        <v>0</v>
      </c>
      <c r="F28" s="1828">
        <f>'Expenditures 15-22'!K61-SUM('Expenditures 15-22'!G61,'Expenditures 15-22'!I61)+'Expenditures 15-22'!K124-SUM('Expenditures 15-22'!G124,'Expenditures 15-22'!I124)+'Expenditures 15-22'!D266-E9</f>
        <v>0</v>
      </c>
      <c r="G28" s="1827">
        <f>E9</f>
        <v>0</v>
      </c>
      <c r="H28" s="987"/>
      <c r="I28" s="162"/>
    </row>
    <row r="29" spans="1:9" ht="12" customHeight="1" x14ac:dyDescent="0.2">
      <c r="A29" s="994" t="s">
        <v>538</v>
      </c>
      <c r="B29" s="997"/>
      <c r="C29" s="993">
        <v>2550</v>
      </c>
      <c r="D29" s="1824"/>
      <c r="E29" s="1826">
        <f>'Expenditures 15-22'!K62-SUM('Expenditures 15-22'!G62,'Expenditures 15-22'!I62)+'Expenditures 15-22'!K125-SUM('Expenditures 15-22'!G125,'Expenditures 15-22'!I125)+'Expenditures 15-22'!K182-SUM('Expenditures 15-22'!G182,'Expenditures 15-22'!I182)+'Expenditures 15-22'!D267</f>
        <v>0</v>
      </c>
      <c r="F29" s="1824"/>
      <c r="G29" s="1827">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102</v>
      </c>
      <c r="B30" s="997"/>
      <c r="C30" s="993">
        <v>2560</v>
      </c>
      <c r="D30" s="1824"/>
      <c r="E30" s="1826">
        <f>'Expenditures 15-22'!K63-SUM('Expenditures 15-22'!G63,'Expenditures 15-22'!I63)+'Expenditures 15-22'!D268-E10</f>
        <v>0</v>
      </c>
      <c r="F30" s="1824"/>
      <c r="G30" s="1826">
        <f>'Expenditures 15-22'!K63-SUM('Expenditures 15-22'!G63,'Expenditures 15-22'!I63)+'Expenditures 15-22'!D268-E10</f>
        <v>0</v>
      </c>
    </row>
    <row r="31" spans="1:9" ht="12" customHeight="1" x14ac:dyDescent="0.2">
      <c r="A31" s="994" t="s">
        <v>103</v>
      </c>
      <c r="B31" s="997"/>
      <c r="C31" s="993">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0" t="s">
        <v>539</v>
      </c>
      <c r="B32" s="996"/>
      <c r="C32" s="993"/>
      <c r="D32" s="1824"/>
      <c r="E32" s="1824"/>
      <c r="F32" s="1824"/>
      <c r="G32" s="1824"/>
    </row>
    <row r="33" spans="1:7" ht="12" customHeight="1" x14ac:dyDescent="0.2">
      <c r="A33" s="994" t="s">
        <v>540</v>
      </c>
      <c r="B33" s="997"/>
      <c r="C33" s="993">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4" t="s">
        <v>541</v>
      </c>
      <c r="B34" s="997"/>
      <c r="C34" s="993">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4" t="s">
        <v>1121</v>
      </c>
      <c r="B35" s="997"/>
      <c r="C35" s="993">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4" t="s">
        <v>423</v>
      </c>
      <c r="B36" s="997"/>
      <c r="C36" s="993">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4" t="s">
        <v>424</v>
      </c>
      <c r="B37" s="997"/>
      <c r="C37" s="993">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0" t="s">
        <v>542</v>
      </c>
      <c r="B38" s="991"/>
      <c r="C38" s="993">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1930</v>
      </c>
      <c r="B40" s="991"/>
      <c r="C40" s="993"/>
      <c r="D40" s="1824"/>
      <c r="E40" s="1828">
        <f>-'Contracts Paid in CY 29'!G141</f>
        <v>0</v>
      </c>
      <c r="F40" s="1824"/>
      <c r="G40" s="1828">
        <f>-'Contracts Paid in CY 29'!G141</f>
        <v>0</v>
      </c>
    </row>
    <row r="41" spans="1:7" ht="12" customHeight="1" x14ac:dyDescent="0.2">
      <c r="A41" s="998" t="s">
        <v>158</v>
      </c>
      <c r="B41" s="999"/>
      <c r="C41" s="1000"/>
      <c r="D41" s="1828">
        <f>SUM(D19:D39)</f>
        <v>0</v>
      </c>
      <c r="E41" s="1828">
        <f>SUM(E19:E40)</f>
        <v>375065</v>
      </c>
      <c r="F41" s="1828">
        <f>SUM(F19:F39)</f>
        <v>0</v>
      </c>
      <c r="G41" s="1828">
        <f>SUM(G19:G40)</f>
        <v>375065</v>
      </c>
    </row>
    <row r="42" spans="1:7" x14ac:dyDescent="0.2">
      <c r="A42" s="987"/>
      <c r="B42" s="162"/>
      <c r="C42" s="1001"/>
      <c r="D42" s="2296" t="s">
        <v>543</v>
      </c>
      <c r="E42" s="2297"/>
      <c r="F42" s="1002" t="s">
        <v>544</v>
      </c>
      <c r="G42" s="1003"/>
    </row>
    <row r="43" spans="1:7" ht="12" customHeight="1" x14ac:dyDescent="0.2">
      <c r="A43" s="987"/>
      <c r="B43" s="162"/>
      <c r="C43" s="1001"/>
      <c r="D43" s="1829" t="s">
        <v>493</v>
      </c>
      <c r="E43" s="1830">
        <f>D41</f>
        <v>0</v>
      </c>
      <c r="F43" s="1829" t="s">
        <v>495</v>
      </c>
      <c r="G43" s="1830">
        <f>F41</f>
        <v>0</v>
      </c>
    </row>
    <row r="44" spans="1:7" ht="12" customHeight="1" x14ac:dyDescent="0.2">
      <c r="A44" s="987"/>
      <c r="B44" s="162"/>
      <c r="C44" s="1001"/>
      <c r="D44" s="1829" t="s">
        <v>494</v>
      </c>
      <c r="E44" s="1830">
        <f>E41</f>
        <v>375065</v>
      </c>
      <c r="F44" s="1829" t="s">
        <v>494</v>
      </c>
      <c r="G44" s="1830">
        <f>G41</f>
        <v>375065</v>
      </c>
    </row>
    <row r="45" spans="1:7" ht="12" customHeight="1" x14ac:dyDescent="0.2">
      <c r="A45" s="987"/>
      <c r="B45" s="162"/>
      <c r="C45" s="162"/>
      <c r="D45" s="1831" t="s">
        <v>1063</v>
      </c>
      <c r="E45" s="1832">
        <f>(E43/E44)</f>
        <v>0</v>
      </c>
      <c r="F45" s="1831" t="s">
        <v>1063</v>
      </c>
      <c r="G45" s="1832">
        <f>(G43/G44)</f>
        <v>0</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25"/>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14" sqref="A14"/>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5" t="s">
        <v>1446</v>
      </c>
      <c r="B1" s="2315"/>
      <c r="C1" s="2315"/>
      <c r="D1" s="2315"/>
      <c r="E1" s="2315"/>
      <c r="F1" s="2315"/>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16" t="s">
        <v>1627</v>
      </c>
      <c r="B5" s="2317"/>
      <c r="C5" s="2318"/>
      <c r="D5" s="2318"/>
      <c r="E5" s="2318"/>
      <c r="F5" s="2318"/>
    </row>
    <row r="6" spans="1:10" ht="12" customHeight="1" x14ac:dyDescent="0.25">
      <c r="A6" s="1874"/>
      <c r="B6" s="1875"/>
      <c r="C6" s="2319" t="str">
        <f>COVER!A17</f>
        <v>OKAW Area Vocational Center</v>
      </c>
      <c r="D6" s="2319"/>
      <c r="E6" s="2319"/>
      <c r="F6" s="1876"/>
    </row>
    <row r="7" spans="1:10" ht="11.25" customHeight="1" thickBot="1" x14ac:dyDescent="0.3">
      <c r="A7" s="1874"/>
      <c r="B7" s="1875"/>
      <c r="C7" s="2320">
        <f>COVER!A13</f>
        <v>3026203041</v>
      </c>
      <c r="D7" s="2320"/>
      <c r="E7" s="2320"/>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c r="D26" s="1889"/>
      <c r="E26" s="1892"/>
      <c r="F26" s="1891"/>
      <c r="H26" s="1902">
        <f t="shared" si="0"/>
        <v>0</v>
      </c>
      <c r="I26" s="1902">
        <f t="shared" si="1"/>
        <v>0</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t="s">
        <v>2084</v>
      </c>
      <c r="D32" s="1889" t="s">
        <v>2084</v>
      </c>
      <c r="E32" s="1892"/>
      <c r="F32" s="1891" t="s">
        <v>2092</v>
      </c>
      <c r="H32" s="1902">
        <f t="shared" si="0"/>
        <v>5</v>
      </c>
      <c r="I32" s="1902">
        <f t="shared" si="1"/>
        <v>5</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5</v>
      </c>
      <c r="I34" s="1902">
        <f>SUM(I11:I32)</f>
        <v>5</v>
      </c>
      <c r="J34" s="1902">
        <f>SUM(J11:J32)</f>
        <v>0</v>
      </c>
      <c r="K34" s="1902">
        <f>SUM(H34:J34)</f>
        <v>10</v>
      </c>
    </row>
    <row r="35" spans="1:11" ht="12" customHeight="1" x14ac:dyDescent="0.2">
      <c r="A35" s="1895" t="s">
        <v>1459</v>
      </c>
      <c r="B35" s="1896"/>
      <c r="C35" s="2321"/>
      <c r="D35" s="2321"/>
      <c r="E35" s="2321"/>
      <c r="F35" s="2322"/>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07"/>
      <c r="B38" s="2308"/>
      <c r="C38" s="2308"/>
      <c r="D38" s="2308"/>
      <c r="E38" s="2308"/>
      <c r="F38" s="2309"/>
    </row>
    <row r="39" spans="1:11" ht="4.5" hidden="1" customHeight="1" x14ac:dyDescent="0.2">
      <c r="A39" s="1897"/>
      <c r="B39" s="1897"/>
      <c r="C39" s="1897"/>
      <c r="D39" s="1897"/>
      <c r="E39" s="1897"/>
      <c r="F39" s="1897"/>
    </row>
    <row r="40" spans="1:11" s="1894" customFormat="1" ht="12" customHeight="1" x14ac:dyDescent="0.25">
      <c r="A40" s="1898" t="s">
        <v>1458</v>
      </c>
      <c r="B40" s="1899"/>
      <c r="C40" s="2310"/>
      <c r="D40" s="2310"/>
      <c r="E40" s="2310"/>
      <c r="F40" s="2311"/>
      <c r="H40" s="1903"/>
      <c r="I40" s="1903"/>
      <c r="J40" s="1903"/>
      <c r="K40" s="1903"/>
    </row>
    <row r="41" spans="1:11" s="1894" customFormat="1" ht="12" customHeight="1" x14ac:dyDescent="0.25">
      <c r="A41" s="2312"/>
      <c r="B41" s="2313"/>
      <c r="C41" s="2313"/>
      <c r="D41" s="2313"/>
      <c r="E41" s="2313"/>
      <c r="F41" s="2314"/>
      <c r="H41" s="1903"/>
      <c r="I41" s="1903"/>
      <c r="J41" s="1903"/>
      <c r="K41" s="1903"/>
    </row>
    <row r="42" spans="1:11" s="1894" customFormat="1" ht="12" customHeight="1" x14ac:dyDescent="0.25">
      <c r="A42" s="2312"/>
      <c r="B42" s="2313"/>
      <c r="C42" s="2313"/>
      <c r="D42" s="2313"/>
      <c r="E42" s="2313"/>
      <c r="F42" s="2314"/>
      <c r="H42" s="1903"/>
      <c r="I42" s="1903"/>
      <c r="J42" s="1903"/>
      <c r="K42" s="1903"/>
    </row>
    <row r="43" spans="1:11" s="1894" customFormat="1" ht="15" x14ac:dyDescent="0.25">
      <c r="A43" s="2301"/>
      <c r="B43" s="2302"/>
      <c r="C43" s="2302"/>
      <c r="D43" s="2302"/>
      <c r="E43" s="2302"/>
      <c r="F43" s="2303"/>
      <c r="H43" s="1903"/>
      <c r="I43" s="1903"/>
      <c r="J43" s="1903"/>
      <c r="K43" s="1903"/>
    </row>
    <row r="44" spans="1:11" s="1894" customFormat="1" ht="12" hidden="1" customHeight="1" x14ac:dyDescent="0.25">
      <c r="A44" s="2301"/>
      <c r="B44" s="2302"/>
      <c r="C44" s="2302"/>
      <c r="D44" s="2302"/>
      <c r="E44" s="2302"/>
      <c r="F44" s="2303"/>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25"/>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C36" sqref="C36:I3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8" t="s">
        <v>693</v>
      </c>
      <c r="B6" s="1663"/>
      <c r="C6" s="1663"/>
      <c r="D6" s="1663"/>
      <c r="E6" s="1664"/>
      <c r="F6" s="1015"/>
      <c r="G6" s="1009"/>
      <c r="H6" s="1016" t="s">
        <v>1086</v>
      </c>
      <c r="I6" s="2328" t="str">
        <f>COVER!A17</f>
        <v>OKAW Area Vocational Center</v>
      </c>
      <c r="J6" s="2329"/>
      <c r="Q6" s="1685"/>
    </row>
    <row r="7" spans="1:17" x14ac:dyDescent="0.2">
      <c r="A7" s="2330" t="s">
        <v>924</v>
      </c>
      <c r="B7" s="2331"/>
      <c r="C7" s="2331"/>
      <c r="D7" s="2331"/>
      <c r="E7" s="2332"/>
      <c r="F7" s="1017"/>
      <c r="G7" s="1009"/>
      <c r="H7" s="1016" t="s">
        <v>390</v>
      </c>
      <c r="I7" s="2333">
        <f>COVER!A13</f>
        <v>3026203041</v>
      </c>
      <c r="J7" s="2333"/>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9" t="s">
        <v>1701</v>
      </c>
      <c r="F9" s="1023"/>
      <c r="G9" s="1023"/>
      <c r="H9" s="1920"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4" t="s">
        <v>502</v>
      </c>
      <c r="B11" s="2335"/>
      <c r="C11" s="2336"/>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3">
        <f>'Expenditures 15-22'!K50</f>
        <v>0</v>
      </c>
      <c r="F12" s="1039"/>
      <c r="G12" s="1833">
        <f t="shared" ref="G12:G18" si="0">SUM(E12:F12)</f>
        <v>0</v>
      </c>
      <c r="H12" s="1040"/>
      <c r="I12" s="1039"/>
      <c r="J12" s="1833">
        <f t="shared" ref="J12:J18" si="1">SUM(H12:I12)</f>
        <v>0</v>
      </c>
    </row>
    <row r="13" spans="1:17" ht="15" customHeight="1" x14ac:dyDescent="0.2">
      <c r="A13" s="1035">
        <v>2</v>
      </c>
      <c r="B13" s="1036" t="s">
        <v>44</v>
      </c>
      <c r="C13" s="1037"/>
      <c r="D13" s="1038">
        <v>2330</v>
      </c>
      <c r="E13" s="1833">
        <f>'Expenditures 15-22'!K51</f>
        <v>0</v>
      </c>
      <c r="F13" s="1039"/>
      <c r="G13" s="1833">
        <f t="shared" si="0"/>
        <v>0</v>
      </c>
      <c r="H13" s="1040"/>
      <c r="I13" s="1039"/>
      <c r="J13" s="1833">
        <f t="shared" si="1"/>
        <v>0</v>
      </c>
    </row>
    <row r="14" spans="1:17" ht="15" customHeight="1" x14ac:dyDescent="0.2">
      <c r="A14" s="1035">
        <v>3</v>
      </c>
      <c r="B14" s="1036" t="s">
        <v>45</v>
      </c>
      <c r="C14" s="1037"/>
      <c r="D14" s="1041">
        <v>2490</v>
      </c>
      <c r="E14" s="1833">
        <f>'Expenditures 15-22'!K56</f>
        <v>0</v>
      </c>
      <c r="F14" s="1039"/>
      <c r="G14" s="1833">
        <f t="shared" si="0"/>
        <v>0</v>
      </c>
      <c r="H14" s="1040"/>
      <c r="I14" s="1039"/>
      <c r="J14" s="1833">
        <f t="shared" si="1"/>
        <v>0</v>
      </c>
    </row>
    <row r="15" spans="1:17" ht="15" customHeight="1" x14ac:dyDescent="0.2">
      <c r="A15" s="1035">
        <v>4</v>
      </c>
      <c r="B15" s="1036" t="s">
        <v>1128</v>
      </c>
      <c r="C15" s="1037"/>
      <c r="D15" s="1038">
        <v>2510</v>
      </c>
      <c r="E15" s="1833">
        <f>'Expenditures 15-22'!K59</f>
        <v>0</v>
      </c>
      <c r="F15" s="1833">
        <f>'Expenditures 15-22'!K122</f>
        <v>0</v>
      </c>
      <c r="G15" s="1833">
        <f t="shared" si="0"/>
        <v>0</v>
      </c>
      <c r="H15" s="1040"/>
      <c r="I15" s="1040"/>
      <c r="J15" s="1833">
        <f t="shared" si="1"/>
        <v>0</v>
      </c>
    </row>
    <row r="16" spans="1:17" ht="15" customHeight="1" x14ac:dyDescent="0.2">
      <c r="A16" s="1035">
        <v>5</v>
      </c>
      <c r="B16" s="1036" t="s">
        <v>103</v>
      </c>
      <c r="C16" s="1037"/>
      <c r="D16" s="1038">
        <v>2570</v>
      </c>
      <c r="E16" s="1833">
        <f>'Expenditures 15-22'!K64</f>
        <v>0</v>
      </c>
      <c r="F16" s="1039"/>
      <c r="G16" s="1833">
        <f t="shared" si="0"/>
        <v>0</v>
      </c>
      <c r="H16" s="1040"/>
      <c r="I16" s="1039"/>
      <c r="J16" s="1833">
        <f t="shared" si="1"/>
        <v>0</v>
      </c>
    </row>
    <row r="17" spans="1:10" ht="15" customHeight="1" x14ac:dyDescent="0.2">
      <c r="A17" s="1035">
        <v>6</v>
      </c>
      <c r="B17" s="1036" t="s">
        <v>1120</v>
      </c>
      <c r="C17" s="1037"/>
      <c r="D17" s="1038">
        <v>2610</v>
      </c>
      <c r="E17" s="1833">
        <f>'Expenditures 15-22'!K67</f>
        <v>0</v>
      </c>
      <c r="F17" s="1039"/>
      <c r="G17" s="1833">
        <f t="shared" si="0"/>
        <v>0</v>
      </c>
      <c r="H17" s="1040"/>
      <c r="I17" s="1039"/>
      <c r="J17" s="1833">
        <f t="shared" si="1"/>
        <v>0</v>
      </c>
    </row>
    <row r="18" spans="1:10" ht="22.5" customHeight="1" x14ac:dyDescent="0.2">
      <c r="A18" s="1042">
        <v>7</v>
      </c>
      <c r="B18" s="2337" t="s">
        <v>7</v>
      </c>
      <c r="C18" s="2338"/>
      <c r="D18" s="2339"/>
      <c r="E18" s="1043"/>
      <c r="F18" s="1043"/>
      <c r="G18" s="1834">
        <f t="shared" si="0"/>
        <v>0</v>
      </c>
      <c r="H18" s="1040"/>
      <c r="I18" s="1040"/>
      <c r="J18" s="1833">
        <f t="shared" si="1"/>
        <v>0</v>
      </c>
    </row>
    <row r="19" spans="1:10" ht="12.75" customHeight="1" thickBot="1" x14ac:dyDescent="0.25">
      <c r="A19" s="1035">
        <v>8</v>
      </c>
      <c r="B19" s="1044" t="s">
        <v>1223</v>
      </c>
      <c r="D19" s="1045"/>
      <c r="E19" s="1835">
        <f t="shared" ref="E19:J19" si="2">SUM(E12:E17)-E18</f>
        <v>0</v>
      </c>
      <c r="F19" s="1835">
        <f t="shared" si="2"/>
        <v>0</v>
      </c>
      <c r="G19" s="1835">
        <f t="shared" si="2"/>
        <v>0</v>
      </c>
      <c r="H19" s="1835">
        <f t="shared" si="2"/>
        <v>0</v>
      </c>
      <c r="I19" s="1835">
        <f t="shared" si="2"/>
        <v>0</v>
      </c>
      <c r="J19" s="1835">
        <f t="shared" si="2"/>
        <v>0</v>
      </c>
    </row>
    <row r="20" spans="1:10" ht="13.5" thickTop="1" x14ac:dyDescent="0.2">
      <c r="A20" s="1035">
        <v>9</v>
      </c>
      <c r="B20" s="2340" t="s">
        <v>1703</v>
      </c>
      <c r="C20" s="2340"/>
      <c r="D20" s="2341"/>
      <c r="E20" s="1046"/>
      <c r="F20" s="1046"/>
      <c r="G20" s="1046"/>
      <c r="H20" s="1046"/>
      <c r="I20" s="1046"/>
      <c r="J20" s="1836" t="str">
        <f>IF(AND(G19&gt;0,J19&gt;0),(((J19-G19)/G19)),"Enter Budget Data")</f>
        <v>Enter Budget Data</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46"/>
      <c r="D26" s="2346"/>
      <c r="E26" s="1050"/>
      <c r="F26" s="2345"/>
      <c r="G26" s="2345"/>
    </row>
    <row r="27" spans="1:10" x14ac:dyDescent="0.2">
      <c r="B27" s="1047"/>
      <c r="C27" s="1051" t="s">
        <v>1093</v>
      </c>
      <c r="D27" s="1052"/>
      <c r="E27" s="1053"/>
      <c r="F27" s="2342" t="s">
        <v>1589</v>
      </c>
      <c r="G27" s="2342"/>
    </row>
    <row r="28" spans="1:10" ht="28.5" customHeight="1" x14ac:dyDescent="0.2">
      <c r="B28" s="1047"/>
      <c r="C28" s="2344"/>
      <c r="D28" s="2344"/>
      <c r="E28" s="1054"/>
      <c r="F28" s="2344"/>
      <c r="G28" s="2344"/>
    </row>
    <row r="29" spans="1:10" x14ac:dyDescent="0.2">
      <c r="B29" s="1047"/>
      <c r="C29" s="1055" t="s">
        <v>1642</v>
      </c>
      <c r="E29" s="1056"/>
      <c r="F29" s="2343" t="s">
        <v>1590</v>
      </c>
      <c r="G29" s="2343"/>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25" t="s">
        <v>134</v>
      </c>
      <c r="D33" s="2326"/>
      <c r="E33" s="2326"/>
      <c r="F33" s="2326"/>
      <c r="G33" s="2326"/>
      <c r="H33" s="2326"/>
      <c r="I33" s="2326"/>
    </row>
    <row r="34" spans="1:10" ht="10.35" customHeight="1" x14ac:dyDescent="0.2">
      <c r="C34" s="2326"/>
      <c r="D34" s="2326"/>
      <c r="E34" s="2326"/>
      <c r="F34" s="2326"/>
      <c r="G34" s="2326"/>
      <c r="H34" s="2326"/>
      <c r="I34" s="2326"/>
    </row>
    <row r="35" spans="1:10" ht="7.5" customHeight="1" x14ac:dyDescent="0.2">
      <c r="C35" s="1062"/>
    </row>
    <row r="36" spans="1:10" ht="13.5" customHeight="1" x14ac:dyDescent="0.2">
      <c r="B36" s="1061"/>
      <c r="C36" s="2327" t="s">
        <v>1944</v>
      </c>
      <c r="D36" s="2326"/>
      <c r="E36" s="2326"/>
      <c r="F36" s="2326"/>
      <c r="G36" s="2326"/>
      <c r="H36" s="2326"/>
      <c r="I36" s="2326"/>
      <c r="J36" s="1063"/>
    </row>
    <row r="37" spans="1:10" ht="22.5" customHeight="1" x14ac:dyDescent="0.2">
      <c r="C37" s="2326"/>
      <c r="D37" s="2326"/>
      <c r="E37" s="2326"/>
      <c r="F37" s="2326"/>
      <c r="G37" s="2326"/>
      <c r="H37" s="2326"/>
      <c r="I37" s="2326"/>
      <c r="J37" s="1063"/>
    </row>
    <row r="38" spans="1:10" ht="7.5" customHeight="1" x14ac:dyDescent="0.2">
      <c r="C38" s="1062"/>
      <c r="D38" s="1064"/>
      <c r="E38" s="1065"/>
      <c r="F38" s="1066"/>
      <c r="G38" s="1065"/>
    </row>
    <row r="39" spans="1:10" ht="13.5" customHeight="1" x14ac:dyDescent="0.2">
      <c r="B39" s="1061"/>
      <c r="C39" s="2323" t="s">
        <v>937</v>
      </c>
      <c r="D39" s="2324"/>
      <c r="E39" s="2324"/>
      <c r="F39" s="2324"/>
      <c r="G39" s="2324"/>
      <c r="H39" s="2324"/>
      <c r="I39" s="2324"/>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8" sqref="B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8"/>
      <c r="B5" s="329" t="s">
        <v>2093</v>
      </c>
    </row>
    <row r="6" spans="1:2" x14ac:dyDescent="0.2">
      <c r="A6" s="1068"/>
      <c r="B6" s="329" t="s">
        <v>2094</v>
      </c>
    </row>
    <row r="7" spans="1:2" x14ac:dyDescent="0.2">
      <c r="A7" s="1068"/>
      <c r="B7" s="329" t="s">
        <v>2099</v>
      </c>
    </row>
    <row r="8" spans="1:2" x14ac:dyDescent="0.2">
      <c r="A8" s="1068"/>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OKAW Area Vocational Center</v>
      </c>
    </row>
    <row r="65" spans="2:2" x14ac:dyDescent="0.2">
      <c r="B65" s="1070">
        <f>COVER!A13</f>
        <v>3026203041</v>
      </c>
    </row>
  </sheetData>
  <phoneticPr fontId="12" type="noConversion"/>
  <pageMargins left="0.2" right="0.2" top="1.17" bottom="0.75" header="0.19" footer="0.25"/>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6" sqref="C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47" t="s">
        <v>1784</v>
      </c>
      <c r="B18" s="2347"/>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19050</xdr:colOff>
                <xdr:row>0</xdr:row>
                <xdr:rowOff>114300</xdr:rowOff>
              </from>
              <to>
                <xdr:col>1</xdr:col>
                <xdr:colOff>933450</xdr:colOff>
                <xdr:row>4</xdr:row>
                <xdr:rowOff>152400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1104900</xdr:colOff>
                <xdr:row>0</xdr:row>
                <xdr:rowOff>104775</xdr:rowOff>
              </from>
              <to>
                <xdr:col>1</xdr:col>
                <xdr:colOff>2019300</xdr:colOff>
                <xdr:row>4</xdr:row>
                <xdr:rowOff>142875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1095375</xdr:colOff>
                <xdr:row>5</xdr:row>
                <xdr:rowOff>57150</xdr:rowOff>
              </from>
              <to>
                <xdr:col>1</xdr:col>
                <xdr:colOff>2009775</xdr:colOff>
                <xdr:row>9</xdr:row>
                <xdr:rowOff>95250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38100</xdr:colOff>
                <xdr:row>5</xdr:row>
                <xdr:rowOff>47625</xdr:rowOff>
              </from>
              <to>
                <xdr:col>1</xdr:col>
                <xdr:colOff>952500</xdr:colOff>
                <xdr:row>9</xdr:row>
                <xdr:rowOff>85725</xdr:rowOff>
              </to>
            </anchor>
          </objectPr>
        </oleObject>
      </mc:Choice>
      <mc:Fallback>
        <oleObject progId="Acrobat Document" dvAspect="DVASPECT_ICON" shapeId="3584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8" t="s">
        <v>1790</v>
      </c>
      <c r="B1" s="2349"/>
      <c r="C1" s="2349"/>
      <c r="D1" s="2349"/>
      <c r="E1" s="2349"/>
      <c r="F1" s="2350"/>
    </row>
    <row r="2" spans="1:8" ht="45" customHeight="1" x14ac:dyDescent="0.2">
      <c r="A2" s="2358" t="s">
        <v>1791</v>
      </c>
      <c r="B2" s="2359"/>
      <c r="C2" s="2359"/>
      <c r="D2" s="2359"/>
      <c r="E2" s="2359"/>
      <c r="F2" s="2360"/>
      <c r="G2" s="1074"/>
      <c r="H2" s="1074"/>
    </row>
    <row r="3" spans="1:8" ht="57" customHeight="1" x14ac:dyDescent="0.2">
      <c r="A3" s="2361" t="s">
        <v>1786</v>
      </c>
      <c r="B3" s="2362"/>
      <c r="C3" s="2362"/>
      <c r="D3" s="2362"/>
      <c r="E3" s="2362"/>
      <c r="F3" s="2363"/>
      <c r="G3" s="1074"/>
      <c r="H3" s="1074"/>
    </row>
    <row r="4" spans="1:8" ht="14.25" customHeight="1" x14ac:dyDescent="0.2">
      <c r="A4" s="2367" t="s">
        <v>2056</v>
      </c>
      <c r="B4" s="2368"/>
      <c r="C4" s="2368"/>
      <c r="D4" s="2368"/>
      <c r="E4" s="2368"/>
      <c r="F4" s="2369"/>
      <c r="G4" s="1074"/>
      <c r="H4" s="1074"/>
    </row>
    <row r="5" spans="1:8" ht="14.25" customHeight="1" x14ac:dyDescent="0.2">
      <c r="A5" s="2370" t="s">
        <v>2057</v>
      </c>
      <c r="B5" s="2371"/>
      <c r="C5" s="2371"/>
      <c r="D5" s="2371"/>
      <c r="E5" s="2371"/>
      <c r="F5" s="2372"/>
      <c r="G5" s="1074"/>
      <c r="H5" s="1074"/>
    </row>
    <row r="6" spans="1:8" s="1075" customFormat="1" ht="41.25" customHeight="1" x14ac:dyDescent="0.2">
      <c r="A6" s="2364" t="s">
        <v>1792</v>
      </c>
      <c r="B6" s="2365"/>
      <c r="C6" s="2365"/>
      <c r="D6" s="2365"/>
      <c r="E6" s="2365"/>
      <c r="F6" s="2366"/>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1641090</v>
      </c>
      <c r="C8" s="1837">
        <f>'Acct Summary 7-8'!D8</f>
        <v>0</v>
      </c>
      <c r="D8" s="1837">
        <f>'Acct Summary 7-8'!F8</f>
        <v>0</v>
      </c>
      <c r="E8" s="1837">
        <f>'Acct Summary 7-8'!I8</f>
        <v>0</v>
      </c>
      <c r="F8" s="1837">
        <f>SUM(B8:E8)</f>
        <v>1641090</v>
      </c>
    </row>
    <row r="9" spans="1:8" s="1079" customFormat="1" ht="14.25" customHeight="1" thickBot="1" x14ac:dyDescent="0.25">
      <c r="A9" s="1078" t="s">
        <v>1436</v>
      </c>
      <c r="B9" s="1838">
        <f>'Acct Summary 7-8'!C17</f>
        <v>1154935</v>
      </c>
      <c r="C9" s="1838">
        <f>'Acct Summary 7-8'!D17</f>
        <v>0</v>
      </c>
      <c r="D9" s="1838">
        <f>'Acct Summary 7-8'!F17</f>
        <v>0</v>
      </c>
      <c r="E9" s="1837"/>
      <c r="F9" s="1837">
        <f>SUM(B9:E9)</f>
        <v>1154935</v>
      </c>
    </row>
    <row r="10" spans="1:8" s="1079" customFormat="1" ht="14.25" thickTop="1" thickBot="1" x14ac:dyDescent="0.25">
      <c r="A10" s="1080" t="s">
        <v>1437</v>
      </c>
      <c r="B10" s="1839">
        <f>(B8-B9)</f>
        <v>486155</v>
      </c>
      <c r="C10" s="1839">
        <f>(C8-C9)</f>
        <v>0</v>
      </c>
      <c r="D10" s="1839">
        <f>(D8-D9)</f>
        <v>0</v>
      </c>
      <c r="E10" s="1838">
        <f>(E8-E9)</f>
        <v>0</v>
      </c>
      <c r="F10" s="1840">
        <f>SUM(F8-F9)</f>
        <v>486155</v>
      </c>
    </row>
    <row r="11" spans="1:8" s="1079" customFormat="1" ht="14.25" thickTop="1" thickBot="1" x14ac:dyDescent="0.25">
      <c r="A11" s="1081" t="s">
        <v>1785</v>
      </c>
      <c r="B11" s="1841">
        <f>'Acct Summary 7-8'!C81</f>
        <v>1212685</v>
      </c>
      <c r="C11" s="1841">
        <f>'Acct Summary 7-8'!D81</f>
        <v>0</v>
      </c>
      <c r="D11" s="1841">
        <f>'Acct Summary 7-8'!F81</f>
        <v>0</v>
      </c>
      <c r="E11" s="1841">
        <f>'Acct Summary 7-8'!I81</f>
        <v>0</v>
      </c>
      <c r="F11" s="1842">
        <f>SUM(B11:E11)</f>
        <v>1212685</v>
      </c>
    </row>
    <row r="12" spans="1:8" ht="16.5" customHeight="1" thickTop="1" x14ac:dyDescent="0.2">
      <c r="A12" s="1082"/>
      <c r="B12" s="1083"/>
      <c r="C12" s="2352" t="str">
        <f>IF(AND(F10&lt;0,F11&gt;=0,ABS(F10*3)&gt;ABS(F11)),A16,IF(AND(F10&lt;0,F11&gt;0,ABS(F10*3)&lt;=ABS(F11)),A17,IF(AND(F10&lt;0,F11&lt;0),A16,IF(F11=0,A19,A18))))</f>
        <v>Balanced - no deficit reduction plan is required.</v>
      </c>
      <c r="D12" s="2353"/>
      <c r="E12" s="2353"/>
      <c r="F12" s="2354"/>
    </row>
    <row r="13" spans="1:8" ht="19.5" customHeight="1" x14ac:dyDescent="0.2">
      <c r="A13" s="1084"/>
      <c r="B13" s="1085"/>
      <c r="C13" s="2352"/>
      <c r="D13" s="2353"/>
      <c r="E13" s="2353"/>
      <c r="F13" s="2354"/>
      <c r="H13" s="1074"/>
    </row>
    <row r="14" spans="1:8" ht="19.5" customHeight="1" x14ac:dyDescent="0.2">
      <c r="A14" s="1084"/>
      <c r="B14" s="1085"/>
      <c r="C14" s="2352"/>
      <c r="D14" s="2353"/>
      <c r="E14" s="2353"/>
      <c r="F14" s="2354"/>
      <c r="H14" s="1074"/>
    </row>
    <row r="15" spans="1:8" ht="17.25" customHeight="1" x14ac:dyDescent="0.2">
      <c r="A15" s="1084"/>
      <c r="B15" s="1085"/>
      <c r="C15" s="2355"/>
      <c r="D15" s="2356"/>
      <c r="E15" s="2356"/>
      <c r="F15" s="2357"/>
      <c r="H15" s="1074"/>
    </row>
    <row r="16" spans="1:8" s="310" customFormat="1" ht="51.75" hidden="1" customHeight="1" x14ac:dyDescent="0.2">
      <c r="A16" s="2351" t="s">
        <v>1787</v>
      </c>
      <c r="B16" s="2351"/>
      <c r="C16" s="2351"/>
      <c r="D16" s="2351"/>
      <c r="E16" s="2351"/>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8" colorId="8" zoomScale="110" zoomScaleNormal="110" workbookViewId="0">
      <selection activeCell="D80" sqref="D8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73" t="s">
        <v>686</v>
      </c>
      <c r="B3" s="2374"/>
      <c r="C3" s="2374"/>
      <c r="D3" s="2375"/>
    </row>
    <row r="4" spans="1:4" x14ac:dyDescent="0.2">
      <c r="A4" s="1152" t="s">
        <v>1793</v>
      </c>
      <c r="B4" s="1153"/>
      <c r="C4" s="1154"/>
      <c r="D4" s="1155"/>
    </row>
    <row r="5" spans="1:4" ht="21" customHeight="1" x14ac:dyDescent="0.2">
      <c r="A5" s="1148"/>
      <c r="B5" s="1149">
        <v>1</v>
      </c>
      <c r="C5" s="1150" t="s">
        <v>1946</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84" t="s">
        <v>1584</v>
      </c>
      <c r="D7" s="2385"/>
    </row>
    <row r="8" spans="1:4" s="668" customFormat="1" ht="12.75" x14ac:dyDescent="0.2">
      <c r="A8" s="1138"/>
      <c r="B8" s="1093"/>
      <c r="C8" s="1096" t="s">
        <v>1583</v>
      </c>
      <c r="D8" s="1097"/>
    </row>
    <row r="9" spans="1:4" s="668" customFormat="1" ht="14.25" customHeight="1" x14ac:dyDescent="0.2">
      <c r="A9" s="1138"/>
      <c r="B9" s="1093">
        <f>B7+1</f>
        <v>4</v>
      </c>
      <c r="C9" s="1094" t="s">
        <v>2049</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1585</v>
      </c>
      <c r="D14" s="1137"/>
    </row>
    <row r="15" spans="1:4" s="668" customFormat="1" ht="21.75" customHeight="1" x14ac:dyDescent="0.2">
      <c r="A15" s="2376" t="s">
        <v>1065</v>
      </c>
      <c r="B15" s="2377"/>
      <c r="C15" s="2377"/>
      <c r="D15" s="2378"/>
    </row>
    <row r="16" spans="1:4" s="668" customFormat="1" ht="24" customHeight="1" x14ac:dyDescent="0.2">
      <c r="A16" s="2379" t="s">
        <v>684</v>
      </c>
      <c r="B16" s="2380"/>
      <c r="C16" s="2380"/>
      <c r="D16" s="2381"/>
    </row>
    <row r="17" spans="1:10" s="668" customFormat="1" ht="12.75" customHeight="1" x14ac:dyDescent="0.2">
      <c r="A17" s="1156" t="s">
        <v>1794</v>
      </c>
      <c r="B17" s="1157"/>
      <c r="C17" s="1158"/>
      <c r="D17" s="1159"/>
    </row>
    <row r="18" spans="1:10" s="668"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88" t="s">
        <v>332</v>
      </c>
      <c r="D21" s="2389"/>
    </row>
    <row r="22" spans="1:10" ht="12.75" x14ac:dyDescent="0.2">
      <c r="A22" s="1139"/>
      <c r="B22" s="1140">
        <v>2</v>
      </c>
      <c r="C22" s="2386" t="s">
        <v>1605</v>
      </c>
      <c r="D22" s="2387"/>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0" t="s">
        <v>557</v>
      </c>
      <c r="D43" s="2391"/>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82" t="s">
        <v>817</v>
      </c>
      <c r="D56" s="2383"/>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382" t="s">
        <v>1797</v>
      </c>
      <c r="D70" s="2383"/>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PLEASE ENTER CONTRACTS PAID IN CURRENT YEAR.</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3026203041</v>
      </c>
    </row>
    <row r="3" spans="1:2" x14ac:dyDescent="0.2">
      <c r="A3" t="s">
        <v>1013</v>
      </c>
      <c r="B3" s="138" t="str">
        <f>COVER!A15</f>
        <v>FAYETTE</v>
      </c>
    </row>
    <row r="4" spans="1:2" x14ac:dyDescent="0.2">
      <c r="A4" t="s">
        <v>1064</v>
      </c>
      <c r="B4" s="138" t="str">
        <f>COVER!A17</f>
        <v>OKAW Area Vocational Center</v>
      </c>
    </row>
    <row r="5" spans="1:2" x14ac:dyDescent="0.2">
      <c r="A5" t="s">
        <v>728</v>
      </c>
      <c r="B5" s="138" t="str">
        <f>COVER!A38</f>
        <v>Dr. Jennifer Garrison</v>
      </c>
    </row>
    <row r="6" spans="1:2" x14ac:dyDescent="0.2">
      <c r="A6" t="s">
        <v>733</v>
      </c>
      <c r="B6" s="138">
        <f>COVER!P35</f>
        <v>0</v>
      </c>
    </row>
    <row r="7" spans="1:2" x14ac:dyDescent="0.2">
      <c r="A7" t="s">
        <v>729</v>
      </c>
      <c r="B7" s="138">
        <f>COVER!I38</f>
        <v>0</v>
      </c>
    </row>
    <row r="8" spans="1:2" x14ac:dyDescent="0.2">
      <c r="A8" t="s">
        <v>730</v>
      </c>
      <c r="B8" s="138" t="str">
        <f>COVER!T38</f>
        <v>JULIE WOLLERMAN</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Robin R. Yockey</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414644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1212685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1212685</v>
      </c>
      <c r="D92" s="2" t="str">
        <f t="shared" si="0"/>
        <v>Error?</v>
      </c>
    </row>
    <row r="93" spans="1:4" x14ac:dyDescent="0.2">
      <c r="A93" s="5">
        <v>32</v>
      </c>
      <c r="B93" s="138">
        <f>'Assets-Liab 5-6'!C41</f>
        <v>1212685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163516</v>
      </c>
      <c r="D274" s="2" t="str">
        <f t="shared" si="3"/>
        <v>Error?</v>
      </c>
    </row>
    <row r="275" spans="1:4" x14ac:dyDescent="0.2">
      <c r="A275" s="5">
        <v>214</v>
      </c>
      <c r="B275" s="138">
        <f>'Assets-Liab 5-6'!M18</f>
        <v>0</v>
      </c>
      <c r="D275" s="2" t="str">
        <f t="shared" si="3"/>
        <v>Error?</v>
      </c>
    </row>
    <row r="276" spans="1:4" x14ac:dyDescent="0.2">
      <c r="A276" s="5">
        <v>215</v>
      </c>
      <c r="B276" s="138">
        <f>'Assets-Liab 5-6'!M19</f>
        <v>62994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226510</v>
      </c>
      <c r="C279" s="2" t="s">
        <v>594</v>
      </c>
      <c r="D279" s="2" t="str">
        <f t="shared" si="3"/>
        <v>Error?</v>
      </c>
    </row>
    <row r="280" spans="1:4" x14ac:dyDescent="0.2">
      <c r="A280" s="5">
        <v>219</v>
      </c>
      <c r="B280" s="138">
        <f>'Assets-Liab 5-6'!M40</f>
        <v>226510</v>
      </c>
      <c r="D280" s="2" t="str">
        <f t="shared" si="3"/>
        <v>Error?</v>
      </c>
    </row>
    <row r="281" spans="1:4" x14ac:dyDescent="0.2">
      <c r="A281" s="5">
        <v>220</v>
      </c>
      <c r="B281" s="138">
        <f>'Assets-Liab 5-6'!M41</f>
        <v>226510</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130556</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130556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0</v>
      </c>
      <c r="C850" s="2" t="s">
        <v>594</v>
      </c>
      <c r="D850" s="2" t="str">
        <f t="shared" si="12"/>
        <v>Error?</v>
      </c>
    </row>
    <row r="851" spans="1:4" x14ac:dyDescent="0.2">
      <c r="A851" s="5">
        <v>790</v>
      </c>
      <c r="B851" s="138">
        <f>'Expenditures 15-22'!E55</f>
        <v>8334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8334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8334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138890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231775</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231775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4400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4400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4400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236175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1270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1270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1270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778600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778600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363601</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363601</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0</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0</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0</v>
      </c>
      <c r="C1122" s="2" t="s">
        <v>594</v>
      </c>
      <c r="D1122" s="2" t="str">
        <f t="shared" si="16"/>
        <v>Error?</v>
      </c>
    </row>
    <row r="1123" spans="1:4" x14ac:dyDescent="0.2">
      <c r="A1123" s="5">
        <v>1062</v>
      </c>
      <c r="B1123" s="138">
        <f>'Expenditures 15-22'!K55</f>
        <v>12734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12734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12734</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778600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1154935</v>
      </c>
      <c r="C1152" s="2" t="s">
        <v>594</v>
      </c>
      <c r="D1152" s="2" t="str">
        <f t="shared" si="17"/>
        <v>Error?</v>
      </c>
    </row>
    <row r="1153" spans="1:4" x14ac:dyDescent="0.2">
      <c r="A1153" s="5">
        <v>1092</v>
      </c>
      <c r="B1153" s="138">
        <f>'Expenditures 15-22'!K115</f>
        <v>486155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726530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1212685</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163516</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61724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225240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1270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1270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163516</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62994</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226510</v>
      </c>
      <c r="C2031" s="2" t="s">
        <v>594</v>
      </c>
      <c r="D2031" s="2" t="str">
        <f t="shared" si="30"/>
        <v>Error?</v>
      </c>
    </row>
    <row r="2032" spans="1:4" x14ac:dyDescent="0.2">
      <c r="A2032" s="10">
        <v>1971</v>
      </c>
      <c r="D2032" s="2" t="str">
        <f t="shared" si="30"/>
        <v>OK</v>
      </c>
    </row>
    <row r="2033" spans="1:4" x14ac:dyDescent="0.2">
      <c r="A2033" s="5">
        <v>1972</v>
      </c>
      <c r="B2033" s="138">
        <f>'Cap Outlay Deprec 26'!H8</f>
        <v>8175</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14210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22385</v>
      </c>
      <c r="C2037" s="2" t="s">
        <v>594</v>
      </c>
      <c r="D2037" s="2" t="str">
        <f t="shared" si="30"/>
        <v>Error?</v>
      </c>
    </row>
    <row r="2038" spans="1:4" x14ac:dyDescent="0.2">
      <c r="A2038" s="10">
        <v>1977</v>
      </c>
      <c r="D2038" s="2" t="str">
        <f t="shared" si="30"/>
        <v>OK</v>
      </c>
    </row>
    <row r="2039" spans="1:4" x14ac:dyDescent="0.2">
      <c r="A2039" s="5">
        <v>1978</v>
      </c>
      <c r="B2039" s="138">
        <f>'Cap Outlay Deprec 26'!I8</f>
        <v>3270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6299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9569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11445</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20509</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31954</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152071</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42485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194556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778600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778600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690837</v>
      </c>
      <c r="C2551" s="2" t="s">
        <v>594</v>
      </c>
      <c r="D2551" s="2" t="str">
        <f t="shared" si="38"/>
        <v>Error?</v>
      </c>
    </row>
    <row r="2552" spans="1:4" x14ac:dyDescent="0.2">
      <c r="A2552" s="10">
        <v>2491</v>
      </c>
      <c r="D2552" s="2" t="str">
        <f t="shared" si="38"/>
        <v>OK</v>
      </c>
    </row>
    <row r="2553" spans="1:4" x14ac:dyDescent="0.2">
      <c r="A2553" s="5">
        <v>2492</v>
      </c>
      <c r="B2553" s="138">
        <f>'Acct Summary 7-8'!C6</f>
        <v>950253</v>
      </c>
      <c r="C2553" s="2" t="s">
        <v>594</v>
      </c>
      <c r="D2553" s="2" t="str">
        <f t="shared" si="38"/>
        <v>Error?</v>
      </c>
    </row>
    <row r="2554" spans="1:4" x14ac:dyDescent="0.2">
      <c r="A2554" s="5">
        <v>2493</v>
      </c>
      <c r="B2554" s="138">
        <f>'Acct Summary 7-8'!C7</f>
        <v>0</v>
      </c>
      <c r="C2554" s="2" t="s">
        <v>594</v>
      </c>
      <c r="D2554" s="2" t="str">
        <f t="shared" si="38"/>
        <v>Error?</v>
      </c>
    </row>
    <row r="2555" spans="1:4" x14ac:dyDescent="0.2">
      <c r="A2555" s="5">
        <v>2494</v>
      </c>
      <c r="B2555" s="138">
        <f>'Acct Summary 7-8'!C8</f>
        <v>1641090</v>
      </c>
      <c r="C2555" s="2" t="s">
        <v>594</v>
      </c>
      <c r="D2555" s="2" t="str">
        <f t="shared" si="38"/>
        <v>Error?</v>
      </c>
    </row>
    <row r="2556" spans="1:4" x14ac:dyDescent="0.2">
      <c r="A2556" s="5">
        <v>2495</v>
      </c>
      <c r="B2556" s="138">
        <f>'Acct Summary 7-8'!C12</f>
        <v>363601</v>
      </c>
      <c r="C2556" s="2" t="s">
        <v>594</v>
      </c>
      <c r="D2556" s="2" t="str">
        <f t="shared" si="38"/>
        <v>Error?</v>
      </c>
    </row>
    <row r="2557" spans="1:4" x14ac:dyDescent="0.2">
      <c r="A2557" s="5">
        <v>2496</v>
      </c>
      <c r="B2557" s="138">
        <f>'Acct Summary 7-8'!C13</f>
        <v>12734</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778600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1154935</v>
      </c>
      <c r="C2561" s="2" t="s">
        <v>594</v>
      </c>
      <c r="D2561" s="2" t="str">
        <f t="shared" si="39"/>
        <v>Error?</v>
      </c>
    </row>
    <row r="2562" spans="1:4" x14ac:dyDescent="0.2">
      <c r="A2562" s="5">
        <v>2501</v>
      </c>
      <c r="B2562" s="138">
        <f>'Acct Summary 7-8'!C20</f>
        <v>486155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778600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778600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486155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798041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1641090</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1154935</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1212685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482247</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482247</v>
      </c>
      <c r="C5087" s="2" t="s">
        <v>594</v>
      </c>
      <c r="D5087" s="2" t="str">
        <f t="shared" si="78"/>
        <v>Error?</v>
      </c>
    </row>
    <row r="5088" spans="1:4" x14ac:dyDescent="0.2">
      <c r="A5088" s="5">
        <v>5027</v>
      </c>
      <c r="B5088" s="138">
        <f>'Revenues 9-14'!C65</f>
        <v>6330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6330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63239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63239</v>
      </c>
      <c r="C5102" s="2" t="s">
        <v>594</v>
      </c>
      <c r="D5102" s="2" t="str">
        <f t="shared" si="78"/>
        <v>Error?</v>
      </c>
    </row>
    <row r="5103" spans="1:4" x14ac:dyDescent="0.2">
      <c r="A5103" s="5">
        <v>5042</v>
      </c>
      <c r="B5103" s="138">
        <f>'Revenues 9-14'!C84</f>
        <v>1561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1561</v>
      </c>
      <c r="C5112" s="2" t="s">
        <v>594</v>
      </c>
      <c r="D5112" s="2" t="str">
        <f t="shared" si="78"/>
        <v>Error?</v>
      </c>
    </row>
    <row r="5113" spans="1:4" x14ac:dyDescent="0.2">
      <c r="A5113" s="5">
        <v>5052</v>
      </c>
      <c r="B5113" s="138">
        <f>'Revenues 9-14'!C95</f>
        <v>18510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116241</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2709</v>
      </c>
      <c r="D5119" s="2" t="str">
        <f t="shared" ref="D5119:D5182" si="79">IF(ISBLANK(B5119),"OK",IF(A5119-B5119=0,"OK","Error?"))</f>
        <v>Error?</v>
      </c>
    </row>
    <row r="5120" spans="1:4" x14ac:dyDescent="0.2">
      <c r="A5120" s="5">
        <v>5059</v>
      </c>
      <c r="B5120" s="138">
        <f>'Revenues 9-14'!C108</f>
        <v>137460</v>
      </c>
      <c r="C5120" s="2" t="s">
        <v>594</v>
      </c>
      <c r="D5120" s="2" t="str">
        <f t="shared" si="79"/>
        <v>Error?</v>
      </c>
    </row>
    <row r="5121" spans="1:4" x14ac:dyDescent="0.2">
      <c r="A5121" s="5">
        <v>5060</v>
      </c>
      <c r="B5121" s="138">
        <f>'Revenues 9-14'!C109</f>
        <v>690837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950253</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950253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950253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950253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0</v>
      </c>
      <c r="C5326" s="2" t="s">
        <v>594</v>
      </c>
      <c r="D5326" s="2" t="str">
        <f t="shared" si="82"/>
        <v>Error?</v>
      </c>
    </row>
    <row r="5327" spans="1:4" x14ac:dyDescent="0.2">
      <c r="A5327" s="5">
        <v>5266</v>
      </c>
      <c r="B5327" s="138">
        <f>'Revenues 9-14'!C275</f>
        <v>1641090</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486155</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0.40089141038274573</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9569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1967</v>
      </c>
    </row>
    <row r="7775" spans="1:5" x14ac:dyDescent="0.2">
      <c r="A7775">
        <v>7714</v>
      </c>
      <c r="B7775" s="138" t="str">
        <f>'Expenditures 15-22'!H133</f>
        <v xml:space="preserve"> </v>
      </c>
      <c r="D7775" s="2" t="e">
        <f t="shared" si="127"/>
        <v>#VALUE!</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t="str">
        <f>'Expenditures 15-22'!H158</f>
        <v xml:space="preserve"> </v>
      </c>
      <c r="D7779" s="2" t="e">
        <f t="shared" si="127"/>
        <v>#VALUE!</v>
      </c>
      <c r="E7779" s="4" t="s">
        <v>1967</v>
      </c>
    </row>
    <row r="7780" spans="1:5" x14ac:dyDescent="0.2">
      <c r="A7780">
        <v>7719</v>
      </c>
      <c r="B7780" s="138" t="str">
        <f>'Expenditures 15-22'!K158</f>
        <v xml:space="preserve"> </v>
      </c>
      <c r="D7780" s="2" t="e">
        <f t="shared" si="127"/>
        <v>#VALUE!</v>
      </c>
      <c r="E7780" s="4" t="s">
        <v>1967</v>
      </c>
    </row>
    <row r="7781" spans="1:5" x14ac:dyDescent="0.2">
      <c r="A7781">
        <v>7720</v>
      </c>
      <c r="B7781" s="138" t="str">
        <f>'Expenditures 15-22'!H159</f>
        <v xml:space="preserve"> </v>
      </c>
      <c r="D7781" s="2" t="e">
        <f t="shared" si="127"/>
        <v>#VALUE!</v>
      </c>
      <c r="E7781" s="4" t="s">
        <v>1967</v>
      </c>
    </row>
    <row r="7782" spans="1:5" x14ac:dyDescent="0.2">
      <c r="A7782">
        <v>7721</v>
      </c>
      <c r="B7782" s="138" t="str">
        <f>'Expenditures 15-22'!K159</f>
        <v xml:space="preserve"> </v>
      </c>
      <c r="D7782" s="2" t="e">
        <f t="shared" si="127"/>
        <v>#VALUE!</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t="str">
        <f>'Expenditures 15-22'!H332</f>
        <v xml:space="preserve"> </v>
      </c>
      <c r="D7785" s="2" t="e">
        <f t="shared" si="127"/>
        <v>#VALUE!</v>
      </c>
      <c r="E7785" s="4" t="s">
        <v>1967</v>
      </c>
    </row>
    <row r="7786" spans="1:5" x14ac:dyDescent="0.2">
      <c r="A7786">
        <v>7725</v>
      </c>
      <c r="B7786" s="138" t="str">
        <f>'Expenditures 15-22'!K332</f>
        <v xml:space="preserve"> </v>
      </c>
      <c r="D7786" s="2" t="e">
        <f t="shared" si="127"/>
        <v>#VALUE!</v>
      </c>
      <c r="E7786" s="4" t="s">
        <v>1967</v>
      </c>
    </row>
    <row r="7787" spans="1:5" x14ac:dyDescent="0.2">
      <c r="A7787">
        <v>7726</v>
      </c>
      <c r="B7787" s="138" t="str">
        <f>'Expenditures 15-22'!H333</f>
        <v xml:space="preserve"> </v>
      </c>
      <c r="D7787" s="2" t="e">
        <f t="shared" si="127"/>
        <v>#VALUE!</v>
      </c>
      <c r="E7787" s="4" t="s">
        <v>1967</v>
      </c>
    </row>
    <row r="7788" spans="1:5" x14ac:dyDescent="0.2">
      <c r="A7788">
        <v>7727</v>
      </c>
      <c r="B7788" s="138" t="str">
        <f>'Expenditures 15-22'!K333</f>
        <v xml:space="preserve"> </v>
      </c>
      <c r="D7788" s="2" t="e">
        <f t="shared" si="127"/>
        <v>#VALUE!</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t="str">
        <f>'Expenditures 15-22'!H354</f>
        <v xml:space="preserve"> </v>
      </c>
      <c r="D7791" s="2" t="e">
        <f t="shared" si="127"/>
        <v>#VALUE!</v>
      </c>
      <c r="E7791" s="4" t="s">
        <v>1967</v>
      </c>
    </row>
    <row r="7792" spans="1:5" x14ac:dyDescent="0.2">
      <c r="A7792">
        <v>7731</v>
      </c>
      <c r="B7792" s="138" t="str">
        <f>'Expenditures 15-22'!K354</f>
        <v xml:space="preserve"> </v>
      </c>
      <c r="D7792" s="2" t="e">
        <f t="shared" si="127"/>
        <v>#VALUE!</v>
      </c>
      <c r="E7792" s="4" t="s">
        <v>1967</v>
      </c>
    </row>
    <row r="7793" spans="1:5" x14ac:dyDescent="0.2">
      <c r="A7793">
        <v>7732</v>
      </c>
      <c r="B7793" s="138" t="str">
        <f>'Expenditures 15-22'!H355</f>
        <v xml:space="preserve"> </v>
      </c>
      <c r="D7793" s="2" t="e">
        <f t="shared" si="127"/>
        <v>#VALUE!</v>
      </c>
      <c r="E7793" s="4" t="s">
        <v>1967</v>
      </c>
    </row>
    <row r="7794" spans="1:5" x14ac:dyDescent="0.2">
      <c r="A7794">
        <v>7733</v>
      </c>
      <c r="B7794" s="138" t="str">
        <f>'Expenditures 15-22'!K355</f>
        <v xml:space="preserve"> </v>
      </c>
      <c r="D7794" s="2" t="e">
        <f t="shared" si="127"/>
        <v>#VALUE!</v>
      </c>
      <c r="E7794" s="4" t="s">
        <v>1967</v>
      </c>
    </row>
    <row r="7795" spans="1:5" x14ac:dyDescent="0.2">
      <c r="A7795">
        <v>7734</v>
      </c>
      <c r="B7795" s="138" t="str">
        <f>'Expenditures 15-22'!E138</f>
        <v xml:space="preserve"> </v>
      </c>
      <c r="D7795" s="2" t="e">
        <f t="shared" si="127"/>
        <v>#VALUE!</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5" t="s">
        <v>1253</v>
      </c>
      <c r="B2" s="2415"/>
      <c r="C2" s="2415"/>
      <c r="D2" s="2415"/>
      <c r="E2" s="2415"/>
      <c r="F2" s="2415"/>
      <c r="G2" s="2415"/>
      <c r="H2" s="2415"/>
      <c r="I2" s="2415"/>
      <c r="J2" s="2415"/>
      <c r="K2" s="2415"/>
      <c r="L2" s="2415"/>
    </row>
    <row r="3" spans="1:29" ht="13.5" customHeight="1" x14ac:dyDescent="0.2">
      <c r="A3" s="2401" t="s">
        <v>1252</v>
      </c>
      <c r="B3" s="2401"/>
      <c r="C3" s="2401"/>
      <c r="D3" s="2401"/>
      <c r="E3" s="2401"/>
      <c r="F3" s="2401"/>
      <c r="G3" s="2401"/>
      <c r="H3" s="2401"/>
      <c r="I3" s="2401"/>
      <c r="J3" s="2401"/>
      <c r="K3" s="2401"/>
      <c r="L3" s="2401"/>
    </row>
    <row r="4" spans="1:29" ht="13.5" customHeight="1" x14ac:dyDescent="0.2">
      <c r="A4" s="2415" t="s">
        <v>1799</v>
      </c>
      <c r="B4" s="2432"/>
      <c r="C4" s="2432"/>
      <c r="D4" s="2432"/>
      <c r="E4" s="2432"/>
      <c r="F4" s="2432"/>
      <c r="G4" s="2432"/>
      <c r="H4" s="2432"/>
      <c r="I4" s="2432"/>
      <c r="J4" s="2432"/>
      <c r="K4" s="2432"/>
      <c r="L4" s="243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395" t="str">
        <f>COVER!A17</f>
        <v>OKAW Area Vocational Center</v>
      </c>
      <c r="B7" s="2396"/>
      <c r="C7" s="2396"/>
      <c r="D7" s="2433"/>
      <c r="E7" s="2434">
        <f>COVER!A13</f>
        <v>3026203041</v>
      </c>
      <c r="F7" s="2435"/>
      <c r="G7" s="2402" t="str">
        <f>COVER!T23</f>
        <v>066-003845</v>
      </c>
      <c r="H7" s="2403"/>
      <c r="I7" s="2403"/>
      <c r="J7" s="2403"/>
      <c r="K7" s="2403"/>
      <c r="L7" s="2404"/>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05"/>
      <c r="B9" s="2406"/>
      <c r="C9" s="2406"/>
      <c r="D9" s="2406"/>
      <c r="E9" s="2406"/>
      <c r="F9" s="2407"/>
      <c r="G9" s="2408" t="str">
        <f>COVER!T13</f>
        <v>MOSE, YOCKEY, BROWN &amp; KULL, LLC</v>
      </c>
      <c r="H9" s="2409"/>
      <c r="I9" s="2409"/>
      <c r="J9" s="2409"/>
      <c r="K9" s="2409"/>
      <c r="L9" s="2410"/>
    </row>
    <row r="10" spans="1:29" ht="13.5" customHeight="1" x14ac:dyDescent="0.2">
      <c r="A10" s="2392" t="str">
        <f>COVER!A38</f>
        <v>Dr. Jennifer Garrison</v>
      </c>
      <c r="B10" s="2393"/>
      <c r="C10" s="2393"/>
      <c r="D10" s="2393"/>
      <c r="E10" s="2393"/>
      <c r="F10" s="2394"/>
      <c r="G10" s="2408" t="str">
        <f>COVER!T17</f>
        <v>230 N. MORGAN, PO BOX 317</v>
      </c>
      <c r="H10" s="2421"/>
      <c r="I10" s="2421"/>
      <c r="J10" s="2421"/>
      <c r="K10" s="2421"/>
      <c r="L10" s="2422"/>
    </row>
    <row r="11" spans="1:29" ht="13.5" customHeight="1" x14ac:dyDescent="0.2">
      <c r="A11" s="1184" t="s">
        <v>1599</v>
      </c>
      <c r="B11" s="1185"/>
      <c r="C11" s="1186"/>
      <c r="D11" s="1191"/>
      <c r="E11" s="1186"/>
      <c r="F11" s="1190"/>
      <c r="G11" s="2408" t="str">
        <f>COVER!T19</f>
        <v>SHELBYVILLE</v>
      </c>
      <c r="H11" s="2421"/>
      <c r="I11" s="2421"/>
      <c r="J11" s="2421"/>
      <c r="K11" s="2421"/>
      <c r="L11" s="2422"/>
    </row>
    <row r="12" spans="1:29" ht="13.5" customHeight="1" x14ac:dyDescent="0.2">
      <c r="A12" s="2426" t="s">
        <v>1598</v>
      </c>
      <c r="B12" s="2427"/>
      <c r="C12" s="2427"/>
      <c r="D12" s="2427"/>
      <c r="E12" s="2427"/>
      <c r="F12" s="2428"/>
      <c r="G12" s="2423"/>
      <c r="H12" s="2424"/>
      <c r="I12" s="2424"/>
      <c r="J12" s="2424"/>
      <c r="K12" s="2424"/>
      <c r="L12" s="2425"/>
    </row>
    <row r="13" spans="1:29" ht="13.5" customHeight="1" x14ac:dyDescent="0.2">
      <c r="A13" s="2408"/>
      <c r="B13" s="2421"/>
      <c r="C13" s="2421"/>
      <c r="D13" s="2421"/>
      <c r="E13" s="2421"/>
      <c r="F13" s="2422"/>
      <c r="G13" s="2416" t="s">
        <v>1600</v>
      </c>
      <c r="H13" s="2417"/>
      <c r="I13" s="2429" t="str">
        <f>COVER!T25</f>
        <v>mybkcpas@consolidated.net</v>
      </c>
      <c r="J13" s="2430"/>
      <c r="K13" s="2430"/>
      <c r="L13" s="2431"/>
    </row>
    <row r="14" spans="1:29" ht="13.5" customHeight="1" x14ac:dyDescent="0.2">
      <c r="A14" s="2408" t="str">
        <f>COVER!A19</f>
        <v>1109 NORTH EIGHTH ST</v>
      </c>
      <c r="B14" s="2421"/>
      <c r="C14" s="2421"/>
      <c r="D14" s="2421"/>
      <c r="E14" s="2421"/>
      <c r="F14" s="2422"/>
      <c r="G14" s="1195" t="s">
        <v>1247</v>
      </c>
      <c r="H14" s="1193"/>
      <c r="I14" s="1193"/>
      <c r="J14" s="1193"/>
      <c r="K14" s="1193"/>
      <c r="L14" s="1194"/>
    </row>
    <row r="15" spans="1:29" ht="13.5" customHeight="1" x14ac:dyDescent="0.2">
      <c r="A15" s="2408" t="str">
        <f>COVER!A21</f>
        <v>VANDALIA</v>
      </c>
      <c r="B15" s="2421"/>
      <c r="C15" s="2421"/>
      <c r="D15" s="2421"/>
      <c r="E15" s="2421"/>
      <c r="F15" s="2422"/>
      <c r="G15" s="2418" t="str">
        <f>COVER!T15</f>
        <v>Robin R. Yockey</v>
      </c>
      <c r="H15" s="2419"/>
      <c r="I15" s="2419"/>
      <c r="J15" s="2419"/>
      <c r="K15" s="2419"/>
      <c r="L15" s="2420"/>
    </row>
    <row r="16" spans="1:29" ht="12.2" customHeight="1" x14ac:dyDescent="0.2">
      <c r="A16" s="2398">
        <f>COVER!A25</f>
        <v>62471</v>
      </c>
      <c r="B16" s="2399"/>
      <c r="C16" s="2399"/>
      <c r="D16" s="2399"/>
      <c r="E16" s="2399"/>
      <c r="F16" s="2400"/>
      <c r="G16" s="2411"/>
      <c r="H16" s="2412"/>
      <c r="I16" s="2412"/>
      <c r="J16" s="2412"/>
      <c r="K16" s="2412"/>
      <c r="L16" s="2413"/>
    </row>
    <row r="17" spans="1:13" ht="12.2" customHeight="1" x14ac:dyDescent="0.2">
      <c r="A17" s="2414"/>
      <c r="B17" s="2399"/>
      <c r="C17" s="2399"/>
      <c r="D17" s="2399"/>
      <c r="E17" s="2399"/>
      <c r="F17" s="2400"/>
      <c r="G17" s="1195" t="s">
        <v>1246</v>
      </c>
      <c r="H17" s="1193"/>
      <c r="I17" s="1193"/>
      <c r="J17" s="1193"/>
      <c r="K17" s="1197" t="s">
        <v>1245</v>
      </c>
      <c r="L17" s="1190"/>
      <c r="M17" s="1183"/>
    </row>
    <row r="18" spans="1:13" ht="12.2" customHeight="1" x14ac:dyDescent="0.2">
      <c r="A18" s="2392"/>
      <c r="B18" s="2393"/>
      <c r="C18" s="2393"/>
      <c r="D18" s="2393"/>
      <c r="E18" s="2393"/>
      <c r="F18" s="2394"/>
      <c r="G18" s="2395" t="str">
        <f>COVER!T21</f>
        <v>217-774-9587</v>
      </c>
      <c r="H18" s="2396"/>
      <c r="I18" s="2396"/>
      <c r="J18" s="2396"/>
      <c r="K18" s="2395" t="str">
        <f>COVER!X21</f>
        <v>217-774-9589</v>
      </c>
      <c r="L18" s="239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36" t="str">
        <f>'Single Audit Cover'!A7</f>
        <v>OKAW Area Vocational Center</v>
      </c>
      <c r="B1" s="2432"/>
      <c r="C1" s="2432"/>
      <c r="D1" s="2432"/>
    </row>
    <row r="2" spans="1:11" s="1214" customFormat="1" ht="12.75" x14ac:dyDescent="0.2">
      <c r="A2" s="2437">
        <f>'Single Audit Cover'!E7</f>
        <v>3026203041</v>
      </c>
      <c r="B2" s="2438"/>
      <c r="C2" s="2438"/>
      <c r="D2" s="2438"/>
    </row>
    <row r="3" spans="1:11" s="1214" customFormat="1" ht="12.75" x14ac:dyDescent="0.2">
      <c r="A3" s="2436" t="s">
        <v>1593</v>
      </c>
      <c r="B3" s="2432"/>
      <c r="C3" s="2432"/>
      <c r="D3" s="2432"/>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0" t="str">
        <f>'Single Audit Cover'!A7</f>
        <v>OKAW Area Vocational Center</v>
      </c>
      <c r="B1" s="2440"/>
      <c r="C1" s="2440"/>
      <c r="D1" s="2440"/>
      <c r="E1" s="2440"/>
    </row>
    <row r="2" spans="1:5" x14ac:dyDescent="0.2">
      <c r="A2" s="2441">
        <f>'Single Audit Cover'!E7</f>
        <v>3026203041</v>
      </c>
      <c r="B2" s="2441"/>
      <c r="C2" s="2441"/>
      <c r="D2" s="2441"/>
      <c r="E2" s="2441"/>
    </row>
    <row r="3" spans="1:5" ht="4.5" customHeight="1" x14ac:dyDescent="0.2"/>
    <row r="4" spans="1:5" x14ac:dyDescent="0.2">
      <c r="A4" s="2440" t="s">
        <v>1307</v>
      </c>
      <c r="B4" s="2440"/>
      <c r="C4" s="2440"/>
      <c r="D4" s="2440"/>
      <c r="E4" s="2440"/>
    </row>
    <row r="5" spans="1:5" x14ac:dyDescent="0.2">
      <c r="A5" s="2443" t="str">
        <f>'Single Audit Cover'!A4</f>
        <v>Year Ending June 30, 2018</v>
      </c>
      <c r="B5" s="2443"/>
      <c r="C5" s="2443"/>
      <c r="D5" s="2443"/>
      <c r="E5" s="2443"/>
    </row>
    <row r="6" spans="1:5" x14ac:dyDescent="0.2">
      <c r="A6" s="2440" t="s">
        <v>1306</v>
      </c>
      <c r="B6" s="2440"/>
      <c r="C6" s="2440"/>
      <c r="D6" s="2440"/>
      <c r="E6" s="2440"/>
    </row>
    <row r="8" spans="1:5" x14ac:dyDescent="0.2">
      <c r="A8" s="1259" t="s">
        <v>1305</v>
      </c>
    </row>
    <row r="10" spans="1:5" x14ac:dyDescent="0.2">
      <c r="A10" s="1260" t="s">
        <v>1304</v>
      </c>
      <c r="B10" s="1261" t="s">
        <v>1303</v>
      </c>
      <c r="C10" s="1261"/>
      <c r="D10" s="1262">
        <f>SUM('Acct Summary 7-8'!C7:K7)</f>
        <v>0</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0</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0</v>
      </c>
    </row>
    <row r="19" spans="1:4" ht="13.5" thickBot="1" x14ac:dyDescent="0.25">
      <c r="A19" s="1264" t="s">
        <v>1297</v>
      </c>
      <c r="D19" s="1265">
        <f>SUM(D10:D17)</f>
        <v>0</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42"/>
      <c r="B24" s="2442"/>
      <c r="D24" s="1267"/>
    </row>
    <row r="25" spans="1:4" x14ac:dyDescent="0.2">
      <c r="A25" s="2439"/>
      <c r="B25" s="2439"/>
      <c r="D25" s="1267"/>
    </row>
    <row r="26" spans="1:4" x14ac:dyDescent="0.2">
      <c r="A26" s="2439"/>
      <c r="B26" s="2439"/>
      <c r="D26" s="1267"/>
    </row>
    <row r="27" spans="1:4" x14ac:dyDescent="0.2">
      <c r="A27" s="2439"/>
      <c r="B27" s="2439"/>
      <c r="D27" s="1267"/>
    </row>
    <row r="28" spans="1:4" x14ac:dyDescent="0.2">
      <c r="A28" s="2439"/>
      <c r="B28" s="2439"/>
      <c r="D28" s="1267"/>
    </row>
    <row r="29" spans="1:4" x14ac:dyDescent="0.2">
      <c r="A29" s="2439"/>
      <c r="B29" s="2439"/>
      <c r="D29" s="1267"/>
    </row>
    <row r="30" spans="1:4" x14ac:dyDescent="0.2">
      <c r="A30" s="2439"/>
      <c r="B30" s="2439"/>
      <c r="D30" s="1267"/>
    </row>
    <row r="32" spans="1:4" x14ac:dyDescent="0.2">
      <c r="A32" s="1259" t="s">
        <v>1295</v>
      </c>
      <c r="D32" s="1262">
        <f>SUM(D19:D30)</f>
        <v>0</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39"/>
      <c r="B40" s="2439"/>
      <c r="D40" s="1267"/>
    </row>
    <row r="41" spans="1:4" x14ac:dyDescent="0.2">
      <c r="A41" s="2439"/>
      <c r="B41" s="2439"/>
      <c r="D41" s="1270"/>
    </row>
    <row r="42" spans="1:4" x14ac:dyDescent="0.2">
      <c r="A42" s="2439"/>
      <c r="B42" s="2439"/>
      <c r="D42" s="1270"/>
    </row>
    <row r="43" spans="1:4" x14ac:dyDescent="0.2">
      <c r="A43" s="2439"/>
      <c r="B43" s="2439"/>
      <c r="D43" s="1270"/>
    </row>
    <row r="44" spans="1:4" x14ac:dyDescent="0.2">
      <c r="A44" s="2439"/>
      <c r="B44" s="2439"/>
      <c r="D44" s="1270"/>
    </row>
    <row r="45" spans="1:4" x14ac:dyDescent="0.2">
      <c r="A45" s="2439"/>
      <c r="B45" s="2439"/>
      <c r="D45" s="1270"/>
    </row>
    <row r="47" spans="1:4" x14ac:dyDescent="0.2">
      <c r="B47" s="1271" t="s">
        <v>1289</v>
      </c>
      <c r="C47" s="1271"/>
      <c r="D47" s="1272">
        <f>SUM(D35:D45)</f>
        <v>0</v>
      </c>
    </row>
    <row r="49" spans="2:4" x14ac:dyDescent="0.2">
      <c r="B49" s="1271" t="s">
        <v>1288</v>
      </c>
      <c r="C49" s="1271"/>
      <c r="D49" s="127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OKAW Area Vocational Center</v>
      </c>
      <c r="B1" s="2445"/>
      <c r="C1" s="2445"/>
      <c r="D1" s="2445"/>
      <c r="E1" s="2445"/>
      <c r="F1" s="2445"/>
    </row>
    <row r="2" spans="1:7" ht="13.5" customHeight="1" x14ac:dyDescent="0.2">
      <c r="A2" s="2446">
        <f>'Single Audit Cover'!E7</f>
        <v>3026203041</v>
      </c>
      <c r="B2" s="2446"/>
      <c r="C2" s="2446"/>
      <c r="D2" s="2446"/>
      <c r="E2" s="2446"/>
      <c r="F2" s="2446"/>
      <c r="G2" s="1274"/>
    </row>
    <row r="3" spans="1:7" ht="15.75" customHeight="1" x14ac:dyDescent="0.2">
      <c r="A3" s="2447" t="s">
        <v>1333</v>
      </c>
      <c r="B3" s="2447"/>
      <c r="C3" s="2447"/>
      <c r="D3" s="2447"/>
      <c r="E3" s="2447"/>
      <c r="F3" s="2447"/>
    </row>
    <row r="4" spans="1:7" ht="13.5" customHeight="1" x14ac:dyDescent="0.2">
      <c r="A4" s="2448" t="str">
        <f>'Single Audit Cover'!A4</f>
        <v>Year Ending June 30, 2018</v>
      </c>
      <c r="B4" s="2448"/>
      <c r="C4" s="2448"/>
      <c r="D4" s="2448"/>
      <c r="E4" s="2448"/>
      <c r="F4" s="2448"/>
    </row>
    <row r="5" spans="1:7" ht="8.25" customHeight="1" x14ac:dyDescent="0.2">
      <c r="C5" s="317"/>
      <c r="D5" s="317"/>
    </row>
    <row r="6" spans="1:7" ht="13.5" customHeight="1" x14ac:dyDescent="0.2">
      <c r="A6" s="1275" t="s">
        <v>1831</v>
      </c>
      <c r="C6" s="317"/>
      <c r="D6" s="317"/>
    </row>
    <row r="7" spans="1:7" ht="60.95" customHeight="1" x14ac:dyDescent="0.2">
      <c r="A7" s="2444" t="s">
        <v>1832</v>
      </c>
      <c r="B7" s="2444"/>
      <c r="C7" s="2444"/>
      <c r="D7" s="2444"/>
      <c r="E7" s="2444"/>
      <c r="F7" s="2444"/>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44" t="s">
        <v>1834</v>
      </c>
      <c r="B13" s="2444"/>
      <c r="C13" s="2444"/>
      <c r="D13" s="2444"/>
      <c r="E13" s="2444"/>
      <c r="F13" s="2444"/>
    </row>
    <row r="14" spans="1:7" ht="9.75" customHeight="1" x14ac:dyDescent="0.2">
      <c r="C14" s="1259"/>
      <c r="D14" s="1259"/>
    </row>
    <row r="15" spans="1:7" ht="13.5" customHeight="1" x14ac:dyDescent="0.2">
      <c r="C15" s="1870" t="s">
        <v>1332</v>
      </c>
      <c r="D15" s="2450" t="s">
        <v>1331</v>
      </c>
      <c r="E15" s="2450"/>
      <c r="F15" s="2450"/>
    </row>
    <row r="16" spans="1:7" ht="13.5" customHeight="1" x14ac:dyDescent="0.2">
      <c r="A16" s="1281"/>
      <c r="B16" s="1275" t="s">
        <v>1330</v>
      </c>
      <c r="C16" s="1870" t="s">
        <v>1329</v>
      </c>
      <c r="D16" s="2451" t="s">
        <v>1670</v>
      </c>
      <c r="E16" s="2451"/>
      <c r="F16" s="2451"/>
    </row>
    <row r="17" spans="1:6" ht="20.45" customHeight="1" x14ac:dyDescent="0.2">
      <c r="A17" s="1282"/>
      <c r="B17" s="1283"/>
      <c r="C17" s="1284"/>
      <c r="D17" s="2449"/>
      <c r="E17" s="2449"/>
      <c r="F17" s="2449"/>
    </row>
    <row r="18" spans="1:6" ht="20.65" customHeight="1" x14ac:dyDescent="0.2">
      <c r="A18" s="1282"/>
      <c r="B18" s="1283"/>
      <c r="C18" s="1284"/>
      <c r="D18" s="2449"/>
      <c r="E18" s="2449"/>
      <c r="F18" s="2449"/>
    </row>
    <row r="19" spans="1:6" ht="20.65" customHeight="1" x14ac:dyDescent="0.2">
      <c r="A19" s="1282"/>
      <c r="B19" s="1283"/>
      <c r="C19" s="1284"/>
      <c r="D19" s="2449"/>
      <c r="E19" s="2449"/>
      <c r="F19" s="2449"/>
    </row>
    <row r="20" spans="1:6" ht="20.65" customHeight="1" x14ac:dyDescent="0.2">
      <c r="A20" s="1282"/>
      <c r="B20" s="1283"/>
      <c r="C20" s="1284"/>
      <c r="D20" s="2449"/>
      <c r="E20" s="2449"/>
      <c r="F20" s="2449"/>
    </row>
    <row r="21" spans="1:6" ht="20.65" customHeight="1" x14ac:dyDescent="0.2">
      <c r="A21" s="1282"/>
      <c r="B21" s="1283"/>
      <c r="C21" s="1284"/>
      <c r="D21" s="2449"/>
      <c r="E21" s="2449"/>
      <c r="F21" s="2449"/>
    </row>
    <row r="22" spans="1:6" ht="20.65" customHeight="1" x14ac:dyDescent="0.2">
      <c r="A22" s="1282"/>
      <c r="B22" s="1283"/>
      <c r="C22" s="1284"/>
      <c r="D22" s="2449"/>
      <c r="E22" s="2449"/>
      <c r="F22" s="2449"/>
    </row>
    <row r="23" spans="1:6" ht="20.65" customHeight="1" x14ac:dyDescent="0.2">
      <c r="A23" s="1282"/>
      <c r="B23" s="1283"/>
      <c r="C23" s="1284"/>
      <c r="D23" s="2449"/>
      <c r="E23" s="2449"/>
      <c r="F23" s="2449"/>
    </row>
    <row r="24" spans="1:6" ht="20.65" customHeight="1" x14ac:dyDescent="0.2">
      <c r="A24" s="1282"/>
      <c r="B24" s="1283"/>
      <c r="C24" s="1284"/>
      <c r="D24" s="2449"/>
      <c r="E24" s="2449"/>
      <c r="F24" s="2449"/>
    </row>
    <row r="25" spans="1:6" ht="20.65" customHeight="1" x14ac:dyDescent="0.2">
      <c r="A25" s="1282"/>
      <c r="B25" s="1283"/>
      <c r="C25" s="1284"/>
      <c r="D25" s="2449"/>
      <c r="E25" s="2449"/>
      <c r="F25" s="2449"/>
    </row>
    <row r="26" spans="1:6" ht="20.65" customHeight="1" x14ac:dyDescent="0.2">
      <c r="A26" s="1282"/>
      <c r="B26" s="1283"/>
      <c r="C26" s="1284"/>
      <c r="D26" s="2449"/>
      <c r="E26" s="2449"/>
      <c r="F26" s="2449"/>
    </row>
    <row r="27" spans="1:6" ht="20.65" customHeight="1" x14ac:dyDescent="0.2">
      <c r="A27" s="1282"/>
      <c r="B27" s="1283"/>
      <c r="C27" s="1284"/>
      <c r="D27" s="2449"/>
      <c r="E27" s="2449"/>
      <c r="F27" s="2449"/>
    </row>
    <row r="28" spans="1:6" ht="20.65" customHeight="1" x14ac:dyDescent="0.2">
      <c r="A28" s="1282"/>
      <c r="B28" s="1283"/>
      <c r="C28" s="1284"/>
      <c r="D28" s="2449"/>
      <c r="E28" s="2449"/>
      <c r="F28" s="2449"/>
    </row>
    <row r="29" spans="1:6" ht="20.65" customHeight="1" x14ac:dyDescent="0.2">
      <c r="A29" s="1282"/>
      <c r="B29" s="1283"/>
      <c r="C29" s="1284"/>
      <c r="D29" s="2449"/>
      <c r="E29" s="2449"/>
      <c r="F29" s="2449"/>
    </row>
    <row r="30" spans="1:6" ht="12" customHeight="1" x14ac:dyDescent="0.2">
      <c r="A30" s="328"/>
      <c r="B30" s="328"/>
      <c r="C30" s="1477"/>
      <c r="D30" s="1927"/>
      <c r="E30" s="1285"/>
    </row>
    <row r="31" spans="1:6" ht="12" customHeight="1" x14ac:dyDescent="0.2">
      <c r="A31" s="1286" t="s">
        <v>1630</v>
      </c>
      <c r="B31" s="328"/>
      <c r="C31" s="1477"/>
      <c r="D31" s="1927"/>
      <c r="E31" s="1285"/>
    </row>
    <row r="32" spans="1:6" ht="30" customHeight="1" x14ac:dyDescent="0.2">
      <c r="A32" s="2453" t="s">
        <v>1835</v>
      </c>
      <c r="B32" s="2453"/>
      <c r="C32" s="2453"/>
      <c r="D32" s="2453"/>
      <c r="E32" s="2453"/>
      <c r="F32" s="2453"/>
    </row>
    <row r="33" spans="1:6" ht="13.5" customHeight="1" x14ac:dyDescent="0.2">
      <c r="A33" s="328" t="s">
        <v>1509</v>
      </c>
      <c r="B33" s="328"/>
      <c r="C33" s="1287">
        <v>0</v>
      </c>
      <c r="D33" s="1927"/>
      <c r="E33" s="1285"/>
    </row>
    <row r="34" spans="1:6" ht="13.5" customHeight="1" x14ac:dyDescent="0.2">
      <c r="A34" s="328" t="s">
        <v>1949</v>
      </c>
      <c r="B34" s="328"/>
      <c r="C34" s="1288">
        <v>0</v>
      </c>
      <c r="D34" s="1927" t="s">
        <v>1671</v>
      </c>
      <c r="E34" s="2454">
        <f>+C33+C34</f>
        <v>0</v>
      </c>
      <c r="F34" s="2455"/>
    </row>
    <row r="35" spans="1:6" ht="12" customHeight="1" x14ac:dyDescent="0.2">
      <c r="A35" s="328"/>
      <c r="B35" s="328"/>
      <c r="C35" s="1928"/>
      <c r="D35" s="1927"/>
      <c r="E35" s="1289"/>
      <c r="F35" s="1290"/>
    </row>
    <row r="36" spans="1:6" ht="13.5" customHeight="1" x14ac:dyDescent="0.2">
      <c r="A36" s="1286" t="s">
        <v>1631</v>
      </c>
      <c r="B36" s="328"/>
      <c r="C36" s="1477"/>
      <c r="D36" s="1927"/>
      <c r="E36" s="1285"/>
    </row>
    <row r="37" spans="1:6" ht="14.25" customHeight="1" x14ac:dyDescent="0.2">
      <c r="A37" s="328" t="s">
        <v>1563</v>
      </c>
      <c r="B37" s="328"/>
      <c r="C37" s="1929"/>
      <c r="D37" s="1927"/>
      <c r="E37" s="1285"/>
    </row>
    <row r="38" spans="1:6" ht="14.25" customHeight="1" x14ac:dyDescent="0.2">
      <c r="A38" s="328"/>
      <c r="B38" s="328" t="s">
        <v>1510</v>
      </c>
      <c r="C38" s="1291"/>
      <c r="D38" s="1927"/>
      <c r="E38" s="1285"/>
    </row>
    <row r="39" spans="1:6" ht="14.25" customHeight="1" x14ac:dyDescent="0.2">
      <c r="A39" s="328"/>
      <c r="B39" s="328" t="s">
        <v>1511</v>
      </c>
      <c r="C39" s="1291"/>
      <c r="D39" s="1927"/>
      <c r="E39" s="1285"/>
    </row>
    <row r="40" spans="1:6" ht="14.25" customHeight="1" x14ac:dyDescent="0.2">
      <c r="A40" s="328"/>
      <c r="B40" s="328" t="s">
        <v>1512</v>
      </c>
      <c r="C40" s="1291"/>
      <c r="D40" s="1927"/>
      <c r="E40" s="1285"/>
    </row>
    <row r="41" spans="1:6" ht="14.25" customHeight="1" x14ac:dyDescent="0.2">
      <c r="A41" s="328"/>
      <c r="B41" s="328" t="s">
        <v>1513</v>
      </c>
      <c r="C41" s="1291"/>
      <c r="D41" s="1927"/>
      <c r="E41" s="1285"/>
    </row>
    <row r="42" spans="1:6" ht="14.25" customHeight="1" x14ac:dyDescent="0.2">
      <c r="A42" s="328" t="s">
        <v>1514</v>
      </c>
      <c r="B42" s="328"/>
      <c r="C42" s="1925"/>
      <c r="D42" s="1927"/>
      <c r="E42" s="1285"/>
    </row>
    <row r="43" spans="1:6" ht="14.25" customHeight="1" x14ac:dyDescent="0.2">
      <c r="A43" s="328" t="s">
        <v>1515</v>
      </c>
      <c r="B43" s="328"/>
      <c r="C43" s="1292"/>
      <c r="D43" s="1927"/>
      <c r="E43" s="1285"/>
    </row>
    <row r="44" spans="1:6" ht="14.25" customHeight="1" x14ac:dyDescent="0.2">
      <c r="A44" s="328"/>
      <c r="B44" s="328"/>
      <c r="C44" s="1929" t="s">
        <v>1516</v>
      </c>
      <c r="D44" s="1927"/>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56" t="s">
        <v>1672</v>
      </c>
      <c r="C49" s="2456"/>
      <c r="D49" s="2456"/>
      <c r="E49" s="1398"/>
    </row>
    <row r="50" spans="1:5" s="1299" customFormat="1" ht="3.75" customHeight="1" x14ac:dyDescent="0.2">
      <c r="A50" s="1298"/>
      <c r="B50" s="1869"/>
      <c r="C50" s="1869"/>
      <c r="D50" s="1869"/>
      <c r="E50" s="1398"/>
    </row>
    <row r="51" spans="1:5" s="1299" customFormat="1" ht="20.25" customHeight="1" x14ac:dyDescent="0.2">
      <c r="A51" s="1300">
        <v>6</v>
      </c>
      <c r="B51" s="2452" t="s">
        <v>1632</v>
      </c>
      <c r="C51" s="2452"/>
      <c r="D51" s="2452"/>
    </row>
    <row r="52" spans="1:5" ht="14.25" customHeight="1" x14ac:dyDescent="0.2">
      <c r="A52" s="1300"/>
      <c r="B52" s="2452"/>
      <c r="C52" s="2452"/>
      <c r="D52" s="245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01" t="str">
        <f>'Single Audit Cover'!A7</f>
        <v>OKAW Area Vocational Center</v>
      </c>
      <c r="C1" s="2457"/>
      <c r="D1" s="2457"/>
      <c r="E1" s="2457"/>
      <c r="F1" s="2457"/>
      <c r="G1" s="2457"/>
      <c r="H1" s="2457"/>
      <c r="I1" s="2457"/>
      <c r="J1" s="2457"/>
      <c r="K1" s="2457"/>
      <c r="L1" s="2457"/>
      <c r="M1" s="2457"/>
    </row>
    <row r="2" spans="2:14" ht="15" x14ac:dyDescent="0.2">
      <c r="B2" s="2446">
        <f>'Single Audit Cover'!E7</f>
        <v>3026203041</v>
      </c>
      <c r="C2" s="2446"/>
      <c r="D2" s="2446"/>
      <c r="E2" s="2446"/>
      <c r="F2" s="2446"/>
      <c r="G2" s="2446"/>
      <c r="H2" s="2446"/>
      <c r="I2" s="2446"/>
      <c r="J2" s="2446"/>
      <c r="K2" s="2446"/>
      <c r="L2" s="2446"/>
      <c r="M2" s="2446"/>
      <c r="N2" s="1301"/>
    </row>
    <row r="3" spans="2:14" ht="15" x14ac:dyDescent="0.2">
      <c r="B3" s="2458" t="s">
        <v>1281</v>
      </c>
      <c r="C3" s="2458"/>
      <c r="D3" s="2458"/>
      <c r="E3" s="2458"/>
      <c r="F3" s="2458"/>
      <c r="G3" s="2458"/>
      <c r="H3" s="2458"/>
      <c r="I3" s="2458"/>
      <c r="J3" s="2458"/>
      <c r="K3" s="2458"/>
      <c r="L3" s="2458"/>
      <c r="M3" s="2458"/>
      <c r="N3" s="1301"/>
    </row>
    <row r="4" spans="2:14" ht="15" x14ac:dyDescent="0.2">
      <c r="B4" s="2459" t="str">
        <f>'Single Audit Cover'!A4</f>
        <v>Year Ending June 30, 2018</v>
      </c>
      <c r="C4" s="2459"/>
      <c r="D4" s="2459"/>
      <c r="E4" s="2459"/>
      <c r="F4" s="2459"/>
      <c r="G4" s="2459"/>
      <c r="H4" s="2459"/>
      <c r="I4" s="2459"/>
      <c r="J4" s="2459"/>
      <c r="K4" s="2459"/>
      <c r="L4" s="2459"/>
      <c r="M4" s="2459"/>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OKAW Area Vocational Center</v>
      </c>
      <c r="C1" s="2465"/>
      <c r="D1" s="2465"/>
      <c r="E1" s="2465"/>
      <c r="F1" s="2465"/>
      <c r="G1" s="2465"/>
      <c r="H1" s="2465"/>
      <c r="I1" s="2465"/>
      <c r="J1" s="1421"/>
    </row>
    <row r="2" spans="2:10" s="317" customFormat="1" ht="12.75" customHeight="1" x14ac:dyDescent="0.2">
      <c r="B2" s="2466">
        <f>'Single Audit Cover'!E7</f>
        <v>3026203041</v>
      </c>
      <c r="C2" s="2467"/>
      <c r="D2" s="2467"/>
      <c r="E2" s="2467"/>
      <c r="F2" s="2467"/>
      <c r="G2" s="2467"/>
      <c r="H2" s="2467"/>
      <c r="I2" s="2467"/>
      <c r="J2" s="1421"/>
    </row>
    <row r="3" spans="2:10" s="317" customFormat="1" ht="12.75" customHeight="1" x14ac:dyDescent="0.2">
      <c r="B3" s="2468" t="s">
        <v>1347</v>
      </c>
      <c r="C3" s="2469"/>
      <c r="D3" s="2469"/>
      <c r="E3" s="2469"/>
      <c r="F3" s="2469"/>
      <c r="G3" s="2469"/>
      <c r="H3" s="2469"/>
      <c r="I3" s="2469"/>
      <c r="J3" s="1422"/>
    </row>
    <row r="4" spans="2:10" s="317" customFormat="1" ht="12.75" customHeight="1" x14ac:dyDescent="0.2">
      <c r="B4" s="2468" t="str">
        <f>'Single Audit Cover'!A4</f>
        <v>Year Ending June 30, 2018</v>
      </c>
      <c r="C4" s="2469"/>
      <c r="D4" s="2469"/>
      <c r="E4" s="2469"/>
      <c r="F4" s="2469"/>
      <c r="G4" s="2469"/>
      <c r="H4" s="2469"/>
      <c r="I4" s="2469"/>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68" t="s">
        <v>1346</v>
      </c>
      <c r="C7" s="2469"/>
      <c r="D7" s="2469"/>
      <c r="E7" s="2469"/>
      <c r="F7" s="2469"/>
      <c r="G7" s="2469"/>
      <c r="H7" s="2469"/>
      <c r="I7" s="2469"/>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70"/>
      <c r="D11" s="2470"/>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71"/>
      <c r="E29" s="2471"/>
      <c r="F29" s="2471"/>
      <c r="G29" s="2471"/>
      <c r="H29" s="2471"/>
      <c r="I29" s="2471"/>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72" t="s">
        <v>1854</v>
      </c>
      <c r="D37" s="2473"/>
      <c r="E37" s="2473"/>
      <c r="F37" s="2474"/>
      <c r="G37" s="2472" t="s">
        <v>1674</v>
      </c>
      <c r="H37" s="2473"/>
      <c r="I37" s="2474"/>
    </row>
    <row r="38" spans="2:9" ht="16.5" customHeight="1" x14ac:dyDescent="0.2">
      <c r="B38" s="1443"/>
      <c r="C38" s="2460"/>
      <c r="D38" s="2461"/>
      <c r="E38" s="2461"/>
      <c r="F38" s="2462"/>
      <c r="G38" s="2475"/>
      <c r="H38" s="2476"/>
      <c r="I38" s="2477"/>
    </row>
    <row r="39" spans="2:9" ht="16.5" customHeight="1" x14ac:dyDescent="0.2">
      <c r="B39" s="1443"/>
      <c r="C39" s="2460"/>
      <c r="D39" s="2461"/>
      <c r="E39" s="2461"/>
      <c r="F39" s="2462"/>
      <c r="G39" s="2463"/>
      <c r="H39" s="2463"/>
      <c r="I39" s="2463"/>
    </row>
    <row r="40" spans="2:9" ht="16.5" customHeight="1" x14ac:dyDescent="0.2">
      <c r="B40" s="1443"/>
      <c r="C40" s="2460"/>
      <c r="D40" s="2461"/>
      <c r="E40" s="2461"/>
      <c r="F40" s="2462"/>
      <c r="G40" s="2463"/>
      <c r="H40" s="2463"/>
      <c r="I40" s="2463"/>
    </row>
    <row r="41" spans="2:9" ht="16.5" customHeight="1" x14ac:dyDescent="0.2">
      <c r="B41" s="1443"/>
      <c r="C41" s="2460"/>
      <c r="D41" s="2461"/>
      <c r="E41" s="2461"/>
      <c r="F41" s="2462"/>
      <c r="G41" s="2463"/>
      <c r="H41" s="2463"/>
      <c r="I41" s="2463"/>
    </row>
    <row r="42" spans="2:9" ht="16.5" customHeight="1" x14ac:dyDescent="0.2">
      <c r="B42" s="1443"/>
      <c r="C42" s="2460"/>
      <c r="D42" s="2461"/>
      <c r="E42" s="2461"/>
      <c r="F42" s="2462"/>
      <c r="G42" s="2463"/>
      <c r="H42" s="2463"/>
      <c r="I42" s="2463"/>
    </row>
    <row r="43" spans="2:9" ht="16.5" customHeight="1" x14ac:dyDescent="0.2">
      <c r="B43" s="1443"/>
      <c r="C43" s="2478" t="s">
        <v>1675</v>
      </c>
      <c r="D43" s="2479"/>
      <c r="E43" s="2479"/>
      <c r="F43" s="2480"/>
      <c r="G43" s="2481">
        <f>SUM(G38:I42)</f>
        <v>0</v>
      </c>
      <c r="H43" s="2481"/>
      <c r="I43" s="2481"/>
    </row>
    <row r="44" spans="2:9" ht="12.75" customHeight="1" x14ac:dyDescent="0.2"/>
    <row r="45" spans="2:9" ht="12.75" customHeight="1" x14ac:dyDescent="0.2">
      <c r="B45" s="1434" t="s">
        <v>1952</v>
      </c>
      <c r="D45" s="2482">
        <v>0</v>
      </c>
      <c r="E45" s="2483"/>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84"/>
      <c r="F49" s="2484"/>
      <c r="G49" s="2484"/>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31" zoomScale="110" zoomScaleNormal="110" workbookViewId="0">
      <selection activeCell="R29" sqref="R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OKAW Area Vocational Center</v>
      </c>
      <c r="C1" s="2464"/>
      <c r="D1" s="2464"/>
      <c r="E1" s="2464"/>
      <c r="F1" s="2464"/>
      <c r="G1" s="2464"/>
      <c r="H1" s="2464"/>
      <c r="I1" s="2464"/>
      <c r="J1" s="2464"/>
      <c r="K1" s="2464"/>
      <c r="L1" s="1373"/>
      <c r="M1" s="1373"/>
    </row>
    <row r="2" spans="1:13" ht="12" customHeight="1" x14ac:dyDescent="0.2">
      <c r="B2" s="2466">
        <f>'Single Audit Cover'!E7</f>
        <v>3026203041</v>
      </c>
      <c r="C2" s="2466"/>
      <c r="D2" s="2466"/>
      <c r="E2" s="2466"/>
      <c r="F2" s="2466"/>
      <c r="G2" s="2466"/>
      <c r="H2" s="2466"/>
      <c r="I2" s="2466"/>
      <c r="J2" s="2466"/>
      <c r="K2" s="2466"/>
      <c r="L2" s="1374"/>
      <c r="M2" s="1375"/>
    </row>
    <row r="3" spans="1:13" ht="10.35" customHeight="1" x14ac:dyDescent="0.2">
      <c r="B3" s="2487" t="s">
        <v>1347</v>
      </c>
      <c r="C3" s="2487"/>
      <c r="D3" s="2487"/>
      <c r="E3" s="2487"/>
      <c r="F3" s="2487"/>
      <c r="G3" s="2487"/>
      <c r="H3" s="2487"/>
      <c r="I3" s="2487"/>
      <c r="J3" s="2487"/>
      <c r="K3" s="2487"/>
      <c r="L3" s="1376"/>
      <c r="M3" s="1376"/>
    </row>
    <row r="4" spans="1:13" ht="14.25" customHeight="1" x14ac:dyDescent="0.2">
      <c r="B4" s="2488" t="str">
        <f>'Single Audit Cover'!A4</f>
        <v>Year Ending June 30, 2018</v>
      </c>
      <c r="C4" s="2488"/>
      <c r="D4" s="2488"/>
      <c r="E4" s="2488"/>
      <c r="F4" s="2488"/>
      <c r="G4" s="2488"/>
      <c r="H4" s="2488"/>
      <c r="I4" s="2488"/>
      <c r="J4" s="2488"/>
      <c r="K4" s="2488"/>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88" t="s">
        <v>1363</v>
      </c>
      <c r="C7" s="2488"/>
      <c r="D7" s="2489"/>
      <c r="E7" s="2489"/>
      <c r="F7" s="2489"/>
      <c r="G7" s="2489"/>
      <c r="H7" s="2489"/>
      <c r="I7" s="2489"/>
      <c r="J7" s="2489"/>
      <c r="K7" s="2489"/>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v>1</v>
      </c>
      <c r="E10" s="322"/>
      <c r="F10" s="1386" t="s">
        <v>1362</v>
      </c>
      <c r="G10" s="1387"/>
      <c r="H10" s="1388" t="s">
        <v>1361</v>
      </c>
      <c r="I10" s="1387" t="s">
        <v>2084</v>
      </c>
      <c r="J10" s="1389" t="s">
        <v>1360</v>
      </c>
      <c r="K10" s="322"/>
      <c r="L10" s="1380"/>
    </row>
    <row r="11" spans="1:13" ht="13.5" customHeight="1" x14ac:dyDescent="0.2">
      <c r="B11" s="322"/>
      <c r="C11" s="322"/>
      <c r="D11" s="322"/>
      <c r="E11" s="322"/>
      <c r="F11" s="322"/>
      <c r="G11" s="1382"/>
      <c r="H11" s="322"/>
      <c r="I11" s="1390" t="s">
        <v>1359</v>
      </c>
      <c r="J11" s="322"/>
      <c r="K11" s="1391">
        <v>2017</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57" customHeight="1" x14ac:dyDescent="0.2">
      <c r="B14" s="2486" t="s">
        <v>2101</v>
      </c>
      <c r="C14" s="2486"/>
      <c r="D14" s="2486"/>
      <c r="E14" s="2486"/>
      <c r="F14" s="2486"/>
      <c r="G14" s="2486"/>
      <c r="H14" s="2486"/>
      <c r="I14" s="2486"/>
      <c r="J14" s="2486"/>
      <c r="K14" s="2486"/>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86" t="s">
        <v>2102</v>
      </c>
      <c r="C17" s="2486"/>
      <c r="D17" s="2486"/>
      <c r="E17" s="2486"/>
      <c r="F17" s="2486"/>
      <c r="G17" s="2486"/>
      <c r="H17" s="2486"/>
      <c r="I17" s="2486"/>
      <c r="J17" s="2486"/>
      <c r="K17" s="2486"/>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0" t="s">
        <v>2103</v>
      </c>
      <c r="C20" s="2490"/>
      <c r="D20" s="2486"/>
      <c r="E20" s="2486"/>
      <c r="F20" s="2486"/>
      <c r="G20" s="2486"/>
      <c r="H20" s="2486"/>
      <c r="I20" s="2486"/>
      <c r="J20" s="2486"/>
      <c r="K20" s="2486"/>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86" t="s">
        <v>2104</v>
      </c>
      <c r="C23" s="2486"/>
      <c r="D23" s="2486"/>
      <c r="E23" s="2486"/>
      <c r="F23" s="2486"/>
      <c r="G23" s="2486"/>
      <c r="H23" s="2486"/>
      <c r="I23" s="2486"/>
      <c r="J23" s="2486"/>
      <c r="K23" s="2486"/>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86" t="s">
        <v>2105</v>
      </c>
      <c r="C26" s="2486"/>
      <c r="D26" s="2486"/>
      <c r="E26" s="2486"/>
      <c r="F26" s="2486"/>
      <c r="G26" s="2486"/>
      <c r="H26" s="2486"/>
      <c r="I26" s="2486"/>
      <c r="J26" s="2486"/>
      <c r="K26" s="2486"/>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85" t="s">
        <v>2106</v>
      </c>
      <c r="C29" s="2485"/>
      <c r="D29" s="2486"/>
      <c r="E29" s="2486"/>
      <c r="F29" s="2486"/>
      <c r="G29" s="2486"/>
      <c r="H29" s="2486"/>
      <c r="I29" s="2486"/>
      <c r="J29" s="2486"/>
      <c r="K29" s="2486"/>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85" t="s">
        <v>1231</v>
      </c>
      <c r="C32" s="2485"/>
      <c r="D32" s="2486"/>
      <c r="E32" s="2486"/>
      <c r="F32" s="2486"/>
      <c r="G32" s="2486"/>
      <c r="H32" s="2486"/>
      <c r="I32" s="2486"/>
      <c r="J32" s="2486"/>
      <c r="K32" s="2486"/>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1" t="str">
        <f>'Single Audit Cover'!A7</f>
        <v>OKAW Area Vocational Center</v>
      </c>
      <c r="C1" s="2491"/>
      <c r="D1" s="2491"/>
      <c r="E1" s="2491"/>
      <c r="F1" s="2491"/>
      <c r="G1" s="2491"/>
      <c r="H1" s="2491"/>
      <c r="I1" s="2491"/>
      <c r="J1" s="2491"/>
      <c r="K1" s="2491"/>
      <c r="L1" s="1464"/>
    </row>
    <row r="2" spans="1:12" ht="12.75" customHeight="1" x14ac:dyDescent="0.2">
      <c r="B2" s="2492">
        <f>'Single Audit Cover'!E7</f>
        <v>3026203041</v>
      </c>
      <c r="C2" s="2492"/>
      <c r="D2" s="2492"/>
      <c r="E2" s="2492"/>
      <c r="F2" s="2492"/>
      <c r="G2" s="2492"/>
      <c r="H2" s="2492"/>
      <c r="I2" s="2492"/>
      <c r="J2" s="2492"/>
      <c r="K2" s="2492"/>
      <c r="L2" s="1465"/>
    </row>
    <row r="3" spans="1:12" ht="12.75" customHeight="1" x14ac:dyDescent="0.2">
      <c r="B3" s="2487" t="s">
        <v>1347</v>
      </c>
      <c r="C3" s="2487"/>
      <c r="D3" s="2487"/>
      <c r="E3" s="2487"/>
      <c r="F3" s="2487"/>
      <c r="G3" s="2487"/>
      <c r="H3" s="2487"/>
      <c r="I3" s="2487"/>
      <c r="J3" s="2487"/>
      <c r="K3" s="2487"/>
      <c r="L3" s="1376"/>
    </row>
    <row r="4" spans="1:12" ht="12.75" customHeight="1" x14ac:dyDescent="0.2">
      <c r="B4" s="2487" t="str">
        <f>'Single Audit Cover'!A4</f>
        <v>Year Ending June 30, 2018</v>
      </c>
      <c r="C4" s="2487"/>
      <c r="D4" s="2487"/>
      <c r="E4" s="2487"/>
      <c r="F4" s="2487"/>
      <c r="G4" s="2487"/>
      <c r="H4" s="2487"/>
      <c r="I4" s="2487"/>
      <c r="J4" s="2487"/>
      <c r="K4" s="2487"/>
      <c r="L4" s="1376"/>
    </row>
    <row r="5" spans="1:12" ht="5.25" customHeight="1" x14ac:dyDescent="0.2">
      <c r="B5" s="1259" t="s">
        <v>1231</v>
      </c>
      <c r="C5" s="1259"/>
      <c r="L5" s="322"/>
    </row>
    <row r="6" spans="1:12" ht="30.75" customHeight="1" x14ac:dyDescent="0.2">
      <c r="A6" s="322"/>
      <c r="B6" s="2493" t="s">
        <v>1375</v>
      </c>
      <c r="C6" s="2493"/>
      <c r="D6" s="2493"/>
      <c r="E6" s="2493"/>
      <c r="F6" s="2493"/>
      <c r="G6" s="2493"/>
      <c r="H6" s="2493"/>
      <c r="I6" s="2493"/>
      <c r="J6" s="2493"/>
      <c r="K6" s="2493"/>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71"/>
      <c r="G12" s="2471"/>
      <c r="H12" s="2471"/>
      <c r="I12" s="2471"/>
      <c r="J12" s="2471"/>
      <c r="K12" s="2471"/>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494"/>
      <c r="E14" s="2494"/>
      <c r="F14" s="2494"/>
      <c r="H14" s="1474" t="s">
        <v>1370</v>
      </c>
      <c r="I14" s="2495"/>
      <c r="J14" s="2495"/>
      <c r="K14" s="2495"/>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495"/>
      <c r="E16" s="2495"/>
      <c r="F16" s="2495"/>
      <c r="G16" s="2495"/>
      <c r="H16" s="2495"/>
      <c r="I16" s="2495"/>
      <c r="J16" s="2495"/>
      <c r="K16" s="2495"/>
      <c r="L16" s="322"/>
    </row>
    <row r="17" spans="2:12" ht="13.5" customHeight="1" x14ac:dyDescent="0.2">
      <c r="B17" s="1386" t="s">
        <v>1368</v>
      </c>
      <c r="C17" s="1386"/>
      <c r="D17" s="2496"/>
      <c r="E17" s="2496"/>
      <c r="F17" s="2496"/>
      <c r="G17" s="2496"/>
      <c r="H17" s="2496"/>
      <c r="I17" s="2496"/>
      <c r="J17" s="2496"/>
      <c r="K17" s="2496"/>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486"/>
      <c r="C20" s="2486"/>
      <c r="D20" s="2486"/>
      <c r="E20" s="2486"/>
      <c r="F20" s="2486"/>
      <c r="G20" s="2486"/>
      <c r="H20" s="2486"/>
      <c r="I20" s="2486"/>
      <c r="J20" s="2486"/>
      <c r="K20" s="2486"/>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486"/>
      <c r="C23" s="2486"/>
      <c r="D23" s="2486"/>
      <c r="E23" s="2486"/>
      <c r="F23" s="2486"/>
      <c r="G23" s="2486"/>
      <c r="H23" s="2486"/>
      <c r="I23" s="2486"/>
      <c r="J23" s="2486"/>
      <c r="K23" s="2486"/>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486"/>
      <c r="C26" s="2486"/>
      <c r="D26" s="2486"/>
      <c r="E26" s="2486"/>
      <c r="F26" s="2486"/>
      <c r="G26" s="2486"/>
      <c r="H26" s="2486"/>
      <c r="I26" s="2486"/>
      <c r="J26" s="2486"/>
      <c r="K26" s="2486"/>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486"/>
      <c r="C29" s="2486"/>
      <c r="D29" s="2486"/>
      <c r="E29" s="2486"/>
      <c r="F29" s="2486"/>
      <c r="G29" s="2486"/>
      <c r="H29" s="2486"/>
      <c r="I29" s="2486"/>
      <c r="J29" s="2486"/>
      <c r="K29" s="2486"/>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486"/>
      <c r="C32" s="2486"/>
      <c r="D32" s="2486"/>
      <c r="E32" s="2486"/>
      <c r="F32" s="2486"/>
      <c r="G32" s="2486"/>
      <c r="H32" s="2486"/>
      <c r="I32" s="2486"/>
      <c r="J32" s="2486"/>
      <c r="K32" s="2486"/>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486"/>
      <c r="C35" s="2486"/>
      <c r="D35" s="2486"/>
      <c r="E35" s="2486"/>
      <c r="F35" s="2486"/>
      <c r="G35" s="2486"/>
      <c r="H35" s="2486"/>
      <c r="I35" s="2486"/>
      <c r="J35" s="2486"/>
      <c r="K35" s="2486"/>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486"/>
      <c r="C38" s="2486"/>
      <c r="D38" s="2486"/>
      <c r="E38" s="2486"/>
      <c r="F38" s="2486"/>
      <c r="G38" s="2486"/>
      <c r="H38" s="2486"/>
      <c r="I38" s="2486"/>
      <c r="J38" s="2486"/>
      <c r="K38" s="2486"/>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486"/>
      <c r="C41" s="2486"/>
      <c r="D41" s="2486"/>
      <c r="E41" s="2486"/>
      <c r="F41" s="2486"/>
      <c r="G41" s="2486"/>
      <c r="H41" s="2486"/>
      <c r="I41" s="2486"/>
      <c r="J41" s="2486"/>
      <c r="K41" s="2486"/>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64" t="str">
        <f>'Single Audit Cover'!A7</f>
        <v>OKAW Area Vocational Center</v>
      </c>
      <c r="C1" s="2464"/>
      <c r="D1" s="2464"/>
      <c r="E1" s="1490"/>
    </row>
    <row r="2" spans="2:5" s="1281" customFormat="1" ht="12.75" customHeight="1" x14ac:dyDescent="0.2">
      <c r="B2" s="2466">
        <f>'Single Audit Cover'!E7</f>
        <v>3026203041</v>
      </c>
      <c r="C2" s="2466"/>
      <c r="D2" s="2466"/>
      <c r="E2" s="1491"/>
    </row>
    <row r="3" spans="2:5" ht="12.75" customHeight="1" x14ac:dyDescent="0.2">
      <c r="B3" s="2487" t="s">
        <v>1869</v>
      </c>
      <c r="C3" s="2487"/>
      <c r="D3" s="2487"/>
      <c r="E3" s="1273"/>
    </row>
    <row r="4" spans="2:5" s="1281" customFormat="1" ht="12.75" customHeight="1" x14ac:dyDescent="0.2">
      <c r="B4" s="2497" t="str">
        <f>'Single Audit Cover'!A4</f>
        <v>Year Ending June 30, 2018</v>
      </c>
      <c r="C4" s="2497"/>
      <c r="D4" s="2497"/>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purl.org/dc/elements/1.1/"/>
    <ds:schemaRef ds:uri="http://schemas.microsoft.com/sharepoint/v3"/>
    <ds:schemaRef ds:uri="http://schemas.microsoft.com/office/2006/documentManagement/types"/>
    <ds:schemaRef ds:uri="http://schemas.microsoft.com/office/infopath/2007/PartnerControls"/>
    <ds:schemaRef ds:uri="6ce3111e-7420-4802-b50a-75d4e9a0b980"/>
    <ds:schemaRef ds:uri="http://schemas.openxmlformats.org/package/2006/metadata/core-properties"/>
    <ds:schemaRef ds:uri="http://www.w3.org/XML/1998/namespace"/>
    <ds:schemaRef ds:uri="4d435f69-8686-490b-bd6d-b153bf22ab50"/>
    <ds:schemaRef ds:uri="d21dc803-237d-4c68-8692-8d731fd29118"/>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2018-10-02T19:11:24Z</cp:lastPrinted>
  <dcterms:created xsi:type="dcterms:W3CDTF">2003-10-29T19:06:34Z</dcterms:created>
  <dcterms:modified xsi:type="dcterms:W3CDTF">2018-10-25T15:38:23Z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