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0" yWindow="0" windowWidth="21570" windowHeight="798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s="1"/>
  <c r="D81" i="36" s="1"/>
  <c r="F79" i="34" l="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34" i="181"/>
  <c r="G34" i="181" s="1"/>
  <c r="E34" i="181"/>
  <c r="F33" i="181"/>
  <c r="G33" i="181" s="1"/>
  <c r="E33" i="181"/>
  <c r="F32" i="181"/>
  <c r="G32" i="181" s="1"/>
  <c r="E32" i="181"/>
  <c r="F31" i="181"/>
  <c r="G31" i="181" s="1"/>
  <c r="E31" i="181"/>
  <c r="F30" i="181"/>
  <c r="G30" i="181" s="1"/>
  <c r="E30" i="181"/>
  <c r="F29" i="181"/>
  <c r="G29" i="181" s="1"/>
  <c r="E29" i="181"/>
  <c r="F28" i="181"/>
  <c r="G28" i="181" s="1"/>
  <c r="E28" i="181"/>
  <c r="E27" i="181"/>
  <c r="F27" i="181" s="1"/>
  <c r="G27" i="181" s="1"/>
  <c r="F26" i="181"/>
  <c r="G26" i="181" s="1"/>
  <c r="E26" i="181"/>
  <c r="F25" i="181"/>
  <c r="G25" i="181" s="1"/>
  <c r="E25" i="181"/>
  <c r="F24" i="181"/>
  <c r="G24" i="181" s="1"/>
  <c r="E24" i="181"/>
  <c r="F23" i="181"/>
  <c r="G23" i="181" s="1"/>
  <c r="E23" i="181"/>
  <c r="E22" i="181"/>
  <c r="F22" i="181" s="1"/>
  <c r="G22" i="181" s="1"/>
  <c r="F21" i="181"/>
  <c r="G21" i="181" s="1"/>
  <c r="E21" i="181"/>
  <c r="F20" i="181"/>
  <c r="G20" i="181" s="1"/>
  <c r="E20" i="181"/>
  <c r="F19" i="181"/>
  <c r="G19" i="181" s="1"/>
  <c r="E19" i="181"/>
  <c r="F35" i="181"/>
  <c r="G35" i="181" s="1"/>
  <c r="E35" i="181"/>
  <c r="F18" i="181"/>
  <c r="G18" i="181" s="1"/>
  <c r="E18" i="181"/>
  <c r="D36" i="181" l="1"/>
  <c r="D80" i="36" l="1"/>
  <c r="B7797" i="106"/>
  <c r="E36" i="181"/>
  <c r="E17" i="181"/>
  <c r="E16" i="181"/>
  <c r="F16" i="181" s="1"/>
  <c r="G16" i="181" s="1"/>
  <c r="F17" i="181" l="1"/>
  <c r="G17" i="181" s="1"/>
  <c r="G36" i="181" s="1"/>
  <c r="G40" i="108" l="1"/>
  <c r="B7799" i="106"/>
  <c r="F36"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K24" i="12" s="1"/>
  <c r="B7733" i="106" s="1"/>
  <c r="D7733" i="106" s="1"/>
  <c r="J12" i="12"/>
  <c r="J21" i="12"/>
  <c r="J23" i="12"/>
  <c r="B7729" i="106"/>
  <c r="B7734" i="106"/>
  <c r="B7726" i="106"/>
  <c r="D76" i="36"/>
  <c r="F162" i="34"/>
  <c r="B30" i="36"/>
  <c r="B33" i="36" s="1"/>
  <c r="B43" i="36" s="1"/>
  <c r="B56" i="36" s="1"/>
  <c r="B66" i="36" s="1"/>
  <c r="B70" i="36" s="1"/>
  <c r="B74" i="36" s="1"/>
  <c r="D73" i="36"/>
  <c r="C191" i="5"/>
  <c r="C201" i="5"/>
  <c r="B5246" i="106" s="1"/>
  <c r="D5246" i="106" s="1"/>
  <c r="C211" i="5"/>
  <c r="C216" i="5"/>
  <c r="C224" i="5"/>
  <c r="C228" i="5"/>
  <c r="F136" i="34" s="1"/>
  <c r="C259" i="5"/>
  <c r="B7761" i="106"/>
  <c r="L127" i="29"/>
  <c r="L129" i="29" s="1"/>
  <c r="L139" i="29"/>
  <c r="L149" i="29"/>
  <c r="I7" i="145"/>
  <c r="I6" i="145"/>
  <c r="D82" i="36"/>
  <c r="D78" i="36"/>
  <c r="K75" i="29"/>
  <c r="K130" i="29"/>
  <c r="K185" i="29"/>
  <c r="K122" i="29"/>
  <c r="F15" i="145" s="1"/>
  <c r="F19" i="145" s="1"/>
  <c r="K67" i="29"/>
  <c r="K64" i="29"/>
  <c r="K59" i="29"/>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B2976" i="106" s="1"/>
  <c r="D2976" i="106" s="1"/>
  <c r="K82" i="29"/>
  <c r="K83" i="29"/>
  <c r="K93" i="29"/>
  <c r="K94" i="29"/>
  <c r="K95" i="29"/>
  <c r="K96" i="29"/>
  <c r="K97" i="29"/>
  <c r="K98" i="29"/>
  <c r="K99" i="29"/>
  <c r="K101" i="29"/>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c r="K188" i="29"/>
  <c r="B3007" i="106" s="1"/>
  <c r="D3007" i="106" s="1"/>
  <c r="K189" i="29"/>
  <c r="K190" i="29"/>
  <c r="K191" i="29"/>
  <c r="B3010" i="106" s="1"/>
  <c r="D3010" i="106" s="1"/>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s="1"/>
  <c r="B1850" i="106"/>
  <c r="D1850" i="106"/>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c r="B1864" i="106"/>
  <c r="D1864" i="106" s="1"/>
  <c r="E21" i="8"/>
  <c r="B1865" i="106"/>
  <c r="D1865" i="106" s="1"/>
  <c r="B1866" i="106"/>
  <c r="D1866" i="106" s="1"/>
  <c r="F6" i="8"/>
  <c r="F7" i="8"/>
  <c r="B1868" i="106"/>
  <c r="D1868" i="106" s="1"/>
  <c r="F12" i="8"/>
  <c r="B1869" i="106" s="1"/>
  <c r="D1869" i="106" s="1"/>
  <c r="F11" i="8"/>
  <c r="B1870" i="106"/>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D2818" i="106"/>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G352" i="29"/>
  <c r="D3651" i="106"/>
  <c r="B3652" i="106"/>
  <c r="D3652" i="106" s="1"/>
  <c r="B3653" i="106"/>
  <c r="D3653" i="106" s="1"/>
  <c r="H350" i="29"/>
  <c r="B3654" i="106" s="1"/>
  <c r="D3654" i="106" s="1"/>
  <c r="B3655" i="106"/>
  <c r="D3655" i="106" s="1"/>
  <c r="B3657" i="106"/>
  <c r="D3657" i="106" s="1"/>
  <c r="H362" i="29"/>
  <c r="D3659" i="106"/>
  <c r="D3661" i="106"/>
  <c r="D3662" i="106"/>
  <c r="D3663" i="106"/>
  <c r="D3664" i="106"/>
  <c r="D3665" i="106"/>
  <c r="D3666" i="106"/>
  <c r="D3667" i="106"/>
  <c r="K348" i="29"/>
  <c r="B3668" i="106" s="1"/>
  <c r="D3668" i="106" s="1"/>
  <c r="K349" i="29"/>
  <c r="B3669" i="106" s="1"/>
  <c r="D3669" i="106" s="1"/>
  <c r="K350" i="29"/>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c r="B4236" i="106"/>
  <c r="D4236" i="106" s="1"/>
  <c r="B4237" i="106"/>
  <c r="D4237" i="106"/>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B4268" i="106"/>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c r="B5100" i="106"/>
  <c r="D5100" i="106" s="1"/>
  <c r="B5101" i="106"/>
  <c r="D5101" i="106"/>
  <c r="B5103" i="106"/>
  <c r="D5103" i="106" s="1"/>
  <c r="B5104" i="106"/>
  <c r="D5104" i="106"/>
  <c r="B5105" i="106"/>
  <c r="D5105" i="106" s="1"/>
  <c r="B5106" i="106"/>
  <c r="D5106" i="106"/>
  <c r="B5107" i="106"/>
  <c r="D5107" i="106" s="1"/>
  <c r="B5108" i="106"/>
  <c r="D5108" i="106"/>
  <c r="B5109" i="106"/>
  <c r="D5109" i="106" s="1"/>
  <c r="B5110" i="106"/>
  <c r="D5110" i="106"/>
  <c r="B5111" i="106"/>
  <c r="D5111" i="106" s="1"/>
  <c r="B5113" i="106"/>
  <c r="D5113" i="106" s="1"/>
  <c r="B5114" i="106"/>
  <c r="D5114" i="106" s="1"/>
  <c r="B5115" i="106"/>
  <c r="D5115" i="106"/>
  <c r="B5116" i="106"/>
  <c r="D5116" i="106" s="1"/>
  <c r="B5117" i="106"/>
  <c r="D5117" i="106"/>
  <c r="B5118" i="106"/>
  <c r="D5118" i="106" s="1"/>
  <c r="B5119" i="106"/>
  <c r="D5119" i="106"/>
  <c r="B5122" i="106"/>
  <c r="D5122" i="106" s="1"/>
  <c r="B5123" i="106"/>
  <c r="D5123" i="106"/>
  <c r="B5124" i="106"/>
  <c r="D5124" i="106" s="1"/>
  <c r="B5126" i="106"/>
  <c r="D5126" i="106"/>
  <c r="B5127" i="106"/>
  <c r="D5127" i="106" s="1"/>
  <c r="D5128" i="106"/>
  <c r="D5129" i="106"/>
  <c r="D5130" i="106"/>
  <c r="D5131" i="106"/>
  <c r="B5133" i="106"/>
  <c r="D5133" i="106"/>
  <c r="B5134" i="106"/>
  <c r="D5134" i="106" s="1"/>
  <c r="B5135" i="106"/>
  <c r="D5135" i="106"/>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c r="D5179" i="106"/>
  <c r="D5180" i="106"/>
  <c r="B5181" i="106"/>
  <c r="D5181" i="106"/>
  <c r="D5182" i="106"/>
  <c r="D5183" i="106"/>
  <c r="D5184" i="106"/>
  <c r="D5185" i="106"/>
  <c r="D5186" i="106"/>
  <c r="B5187" i="106"/>
  <c r="D5187" i="106" s="1"/>
  <c r="D5188" i="106"/>
  <c r="D5189" i="106"/>
  <c r="D5190" i="106"/>
  <c r="D5191" i="106"/>
  <c r="D5192" i="106"/>
  <c r="D5193" i="106"/>
  <c r="B5194" i="106"/>
  <c r="D5194" i="106" s="1"/>
  <c r="D5195" i="106"/>
  <c r="B5196" i="106"/>
  <c r="D5196" i="106"/>
  <c r="D5197" i="106"/>
  <c r="D5198" i="106"/>
  <c r="B5199" i="106"/>
  <c r="D5199" i="106"/>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c r="B5241" i="106"/>
  <c r="D5241" i="106" s="1"/>
  <c r="B5242" i="106"/>
  <c r="D5242" i="106"/>
  <c r="B5243" i="106"/>
  <c r="D5243" i="106" s="1"/>
  <c r="D5244" i="106"/>
  <c r="D5245" i="106"/>
  <c r="B5247" i="106"/>
  <c r="D5247" i="106" s="1"/>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s="1"/>
  <c r="D5460" i="106"/>
  <c r="D5461" i="106"/>
  <c r="B5462" i="106"/>
  <c r="D5462" i="106" s="1"/>
  <c r="B5463" i="106"/>
  <c r="D5463" i="106"/>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5" i="106"/>
  <c r="D6285" i="106" s="1"/>
  <c r="B6286" i="106"/>
  <c r="D6286" i="106" s="1"/>
  <c r="B6287" i="106"/>
  <c r="D6287"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c r="B6300" i="106"/>
  <c r="D6300" i="106" s="1"/>
  <c r="B6302" i="106"/>
  <c r="D6302" i="106"/>
  <c r="B6303" i="106"/>
  <c r="D6303" i="106" s="1"/>
  <c r="B6304" i="106"/>
  <c r="D6304" i="106"/>
  <c r="B6305" i="106"/>
  <c r="D6305" i="106" s="1"/>
  <c r="B6307" i="106"/>
  <c r="D6307" i="106"/>
  <c r="B6308" i="106"/>
  <c r="D6308" i="106" s="1"/>
  <c r="B6309" i="106"/>
  <c r="D6309" i="106"/>
  <c r="B6310" i="106"/>
  <c r="D6310" i="106" s="1"/>
  <c r="B6311" i="106"/>
  <c r="D6311" i="106"/>
  <c r="B6312" i="106"/>
  <c r="D6312" i="106" s="1"/>
  <c r="B6313" i="106"/>
  <c r="D6313" i="106"/>
  <c r="B6314" i="106"/>
  <c r="D6314" i="106" s="1"/>
  <c r="B6315" i="106"/>
  <c r="D6315" i="106"/>
  <c r="B6316" i="106"/>
  <c r="D6316" i="106" s="1"/>
  <c r="B6317" i="106"/>
  <c r="D6317" i="106"/>
  <c r="B6319" i="106"/>
  <c r="D6319" i="106" s="1"/>
  <c r="B6320" i="106"/>
  <c r="D6320" i="106"/>
  <c r="B6321" i="106"/>
  <c r="D6321" i="106" s="1"/>
  <c r="B6322" i="106"/>
  <c r="D6322" i="106"/>
  <c r="B6323" i="106"/>
  <c r="D6323" i="106" s="1"/>
  <c r="B6324" i="106"/>
  <c r="D6324" i="106"/>
  <c r="B6325" i="106"/>
  <c r="D6325" i="106" s="1"/>
  <c r="B6326" i="106"/>
  <c r="D6326" i="106"/>
  <c r="B6327" i="106"/>
  <c r="D6327" i="106" s="1"/>
  <c r="B6328" i="106"/>
  <c r="D6328" i="106"/>
  <c r="B6329" i="106"/>
  <c r="D6329" i="106" s="1"/>
  <c r="B6330" i="106"/>
  <c r="D6330" i="106"/>
  <c r="B6331" i="106"/>
  <c r="D6331" i="106" s="1"/>
  <c r="B6332" i="106"/>
  <c r="D6332" i="106"/>
  <c r="B6333" i="106"/>
  <c r="D6333" i="106" s="1"/>
  <c r="B6334" i="106"/>
  <c r="D6334" i="106"/>
  <c r="B6335" i="106"/>
  <c r="D6335" i="106" s="1"/>
  <c r="B6336" i="106"/>
  <c r="D6336" i="106"/>
  <c r="B6337" i="106"/>
  <c r="D6337" i="106" s="1"/>
  <c r="B6338" i="106"/>
  <c r="D6338" i="106"/>
  <c r="B6339" i="106"/>
  <c r="D6339" i="106" s="1"/>
  <c r="B6340" i="106"/>
  <c r="D6340" i="106"/>
  <c r="B6341" i="106"/>
  <c r="D6341" i="106" s="1"/>
  <c r="B6342" i="106"/>
  <c r="D6342" i="106"/>
  <c r="B6343" i="106"/>
  <c r="D6343" i="106" s="1"/>
  <c r="B6344" i="106"/>
  <c r="D6344" i="106"/>
  <c r="B6345" i="106"/>
  <c r="D6345" i="106" s="1"/>
  <c r="B6346" i="106"/>
  <c r="D6346" i="106"/>
  <c r="B6347" i="106"/>
  <c r="D6347" i="106" s="1"/>
  <c r="B6348" i="106"/>
  <c r="D6348" i="106"/>
  <c r="B6349" i="106"/>
  <c r="D6349" i="106" s="1"/>
  <c r="B6350" i="106"/>
  <c r="D6350" i="106"/>
  <c r="B6353" i="106"/>
  <c r="D6353" i="106" s="1"/>
  <c r="B6354" i="106"/>
  <c r="D6354" i="106"/>
  <c r="B6355" i="106"/>
  <c r="D6355" i="106" s="1"/>
  <c r="B6356" i="106"/>
  <c r="D6356" i="106"/>
  <c r="B6358" i="106"/>
  <c r="D6358" i="106" s="1"/>
  <c r="B6359" i="106"/>
  <c r="D6359" i="106"/>
  <c r="B6360" i="106"/>
  <c r="D6360" i="106" s="1"/>
  <c r="B6361" i="106"/>
  <c r="D6361" i="106" s="1"/>
  <c r="B6362" i="106"/>
  <c r="D6362" i="106" s="1"/>
  <c r="B6363" i="106"/>
  <c r="D6363" i="106"/>
  <c r="B6364" i="106"/>
  <c r="D6364" i="106" s="1"/>
  <c r="B6365" i="106"/>
  <c r="D6365" i="106" s="1"/>
  <c r="B6366" i="106"/>
  <c r="D6366" i="106" s="1"/>
  <c r="B6367" i="106"/>
  <c r="D6367" i="106"/>
  <c r="B6368" i="106"/>
  <c r="D6368" i="106" s="1"/>
  <c r="B6369" i="106"/>
  <c r="D6369" i="106" s="1"/>
  <c r="B6370" i="106"/>
  <c r="D6370" i="106" s="1"/>
  <c r="B6371" i="106"/>
  <c r="D6371" i="106"/>
  <c r="B6372" i="106"/>
  <c r="D6372" i="106" s="1"/>
  <c r="B6373" i="106"/>
  <c r="D6373" i="106" s="1"/>
  <c r="B6374" i="106"/>
  <c r="D6374" i="106" s="1"/>
  <c r="B6375" i="106"/>
  <c r="D6375" i="106"/>
  <c r="B6376" i="106"/>
  <c r="D6376" i="106" s="1"/>
  <c r="B6377" i="106"/>
  <c r="D6377" i="106" s="1"/>
  <c r="B6378" i="106"/>
  <c r="D6378" i="106" s="1"/>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s="1"/>
  <c r="D7209" i="106" s="1"/>
  <c r="B7210" i="106"/>
  <c r="D7210" i="106" s="1"/>
  <c r="K338" i="29"/>
  <c r="B7212" i="106"/>
  <c r="D7212" i="106" s="1"/>
  <c r="K339" i="29"/>
  <c r="B7213" i="106" s="1"/>
  <c r="D7213" i="106" s="1"/>
  <c r="H340" i="29"/>
  <c r="H342" i="29" s="1"/>
  <c r="C342" i="29"/>
  <c r="B7216" i="106" s="1"/>
  <c r="D7216" i="106" s="1"/>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D7245"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8" i="36"/>
  <c r="D71" i="36"/>
  <c r="D72" i="36"/>
  <c r="D79" i="36"/>
  <c r="B64" i="127"/>
  <c r="B65" i="127"/>
  <c r="E26" i="108"/>
  <c r="G26" i="108"/>
  <c r="D27" i="108"/>
  <c r="E27" i="108"/>
  <c r="F27" i="108"/>
  <c r="G27" i="108"/>
  <c r="E28" i="108"/>
  <c r="F28" i="108"/>
  <c r="F31" i="108"/>
  <c r="F36" i="108"/>
  <c r="F37" i="108"/>
  <c r="G28" i="108"/>
  <c r="E29" i="108"/>
  <c r="G29" i="108"/>
  <c r="E30" i="108"/>
  <c r="G30" i="108"/>
  <c r="D31" i="108"/>
  <c r="D36" i="108"/>
  <c r="D37" i="108"/>
  <c r="E31" i="108"/>
  <c r="G31" i="108"/>
  <c r="E33" i="108"/>
  <c r="G33" i="108"/>
  <c r="E34" i="108"/>
  <c r="G34" i="108"/>
  <c r="E35" i="108"/>
  <c r="G35" i="108"/>
  <c r="E36" i="108"/>
  <c r="G36" i="108"/>
  <c r="E37" i="108"/>
  <c r="G37" i="108"/>
  <c r="E38" i="108"/>
  <c r="G38"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C37" i="34"/>
  <c r="D37" i="34"/>
  <c r="F37" i="34"/>
  <c r="C38" i="34"/>
  <c r="D38" i="34"/>
  <c r="F38" i="34"/>
  <c r="C39" i="34"/>
  <c r="D39" i="34"/>
  <c r="C40" i="34"/>
  <c r="D40" i="34"/>
  <c r="C41" i="34"/>
  <c r="D41" i="34"/>
  <c r="F41" i="34"/>
  <c r="C42" i="34"/>
  <c r="D42" i="34"/>
  <c r="F42" i="34"/>
  <c r="C43" i="34"/>
  <c r="D43" i="34"/>
  <c r="C44" i="34"/>
  <c r="D44" i="34"/>
  <c r="F44" i="34"/>
  <c r="C45" i="34"/>
  <c r="D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C63" i="34"/>
  <c r="D63" i="34"/>
  <c r="C64" i="34"/>
  <c r="F64"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42" i="29" s="1"/>
  <c r="L350" i="29"/>
  <c r="L352" i="29" s="1"/>
  <c r="L367" i="29" s="1"/>
  <c r="L362" i="29"/>
  <c r="L365" i="29" s="1"/>
  <c r="C12" i="5"/>
  <c r="B5066" i="106"/>
  <c r="D5066" i="106" s="1"/>
  <c r="D12" i="5"/>
  <c r="B5334" i="106" s="1"/>
  <c r="D5334" i="106" s="1"/>
  <c r="E12" i="5"/>
  <c r="B5513" i="106"/>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c r="D6306" i="106" s="1"/>
  <c r="K18" i="5"/>
  <c r="B5992" i="106" s="1"/>
  <c r="D5992" i="106" s="1"/>
  <c r="C40" i="5"/>
  <c r="B5087" i="106"/>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c r="D5526" i="106" s="1"/>
  <c r="F108" i="5"/>
  <c r="B5587" i="106" s="1"/>
  <c r="D5587" i="106" s="1"/>
  <c r="G108" i="5"/>
  <c r="B5737" i="106"/>
  <c r="D5737" i="106" s="1"/>
  <c r="H108" i="5"/>
  <c r="B5886" i="106" s="1"/>
  <c r="D5886" i="106" s="1"/>
  <c r="I108" i="5"/>
  <c r="B5930" i="106" s="1"/>
  <c r="D5930" i="106" s="1"/>
  <c r="J108" i="5"/>
  <c r="B6351" i="106" s="1"/>
  <c r="D6351" i="106" s="1"/>
  <c r="K108" i="5"/>
  <c r="B5999" i="106" s="1"/>
  <c r="D5999" i="106" s="1"/>
  <c r="E109" i="5"/>
  <c r="E4" i="4" s="1"/>
  <c r="B2630" i="106" s="1"/>
  <c r="D2630" i="106" s="1"/>
  <c r="G109" i="5"/>
  <c r="B6024" i="106" s="1"/>
  <c r="D6024"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C131" i="5"/>
  <c r="B5147" i="106" s="1"/>
  <c r="D5147" i="106" s="1"/>
  <c r="D131" i="5"/>
  <c r="B5369" i="106" s="1"/>
  <c r="D5369" i="106" s="1"/>
  <c r="C140" i="5"/>
  <c r="F106" i="34" s="1"/>
  <c r="B5161" i="106"/>
  <c r="D5161" i="106" s="1"/>
  <c r="D140" i="5"/>
  <c r="B5383" i="106" s="1"/>
  <c r="D5383" i="106" s="1"/>
  <c r="G140" i="5"/>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I173" i="5"/>
  <c r="B4216" i="106" s="1"/>
  <c r="D4216"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c r="D6400" i="106" s="1"/>
  <c r="K178" i="5"/>
  <c r="B4951" i="106" s="1"/>
  <c r="D4951" i="106" s="1"/>
  <c r="C184" i="5"/>
  <c r="F127" i="34" s="1"/>
  <c r="B5232" i="106"/>
  <c r="D5232" i="106" s="1"/>
  <c r="D184" i="5"/>
  <c r="B5425" i="106" s="1"/>
  <c r="D5425" i="106" s="1"/>
  <c r="F184" i="5"/>
  <c r="B5658" i="106"/>
  <c r="D5658" i="106" s="1"/>
  <c r="G184" i="5"/>
  <c r="B5784" i="106" s="1"/>
  <c r="D5784" i="106" s="1"/>
  <c r="H184" i="5"/>
  <c r="B5908" i="106"/>
  <c r="D5908" i="106" s="1"/>
  <c r="K184" i="5"/>
  <c r="B6016" i="106" s="1"/>
  <c r="D6016" i="106" s="1"/>
  <c r="B4395" i="106"/>
  <c r="D4395" i="106" s="1"/>
  <c r="D191" i="5"/>
  <c r="B4396" i="106"/>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B4413" i="106" s="1"/>
  <c r="D4413" i="106" s="1"/>
  <c r="G216" i="5"/>
  <c r="B4414" i="106"/>
  <c r="D4414" i="106" s="1"/>
  <c r="B5286" i="106"/>
  <c r="D5286" i="106" s="1"/>
  <c r="D224" i="5"/>
  <c r="B5470" i="106" s="1"/>
  <c r="D5470" i="106" s="1"/>
  <c r="F224" i="5"/>
  <c r="B5703" i="106" s="1"/>
  <c r="D5703" i="106" s="1"/>
  <c r="G224" i="5"/>
  <c r="B5829" i="106" s="1"/>
  <c r="D5829"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I274" i="5"/>
  <c r="D5" i="4"/>
  <c r="B3406" i="106" s="1"/>
  <c r="D3406" i="106" s="1"/>
  <c r="G14" i="4"/>
  <c r="B2609" i="106" s="1"/>
  <c r="D2609" i="106" s="1"/>
  <c r="G15" i="4"/>
  <c r="B6032" i="106" s="1"/>
  <c r="D6032" i="106" s="1"/>
  <c r="F13" i="4"/>
  <c r="B2596" i="106" s="1"/>
  <c r="D2596" i="106" s="1"/>
  <c r="C14" i="4"/>
  <c r="B2558" i="106" s="1"/>
  <c r="D2558" i="106" s="1"/>
  <c r="D14" i="4"/>
  <c r="B2570" i="106" s="1"/>
  <c r="D2570" i="106" s="1"/>
  <c r="B2633" i="106"/>
  <c r="D2633" i="106" s="1"/>
  <c r="N22" i="3"/>
  <c r="B283" i="106" s="1"/>
  <c r="D283" i="106" s="1"/>
  <c r="D7" i="118"/>
  <c r="D8" i="118"/>
  <c r="D9" i="118"/>
  <c r="H14" i="118"/>
  <c r="H19" i="118"/>
  <c r="H24" i="118"/>
  <c r="H28" i="118"/>
  <c r="H29" i="118"/>
  <c r="K28" i="118" s="1"/>
  <c r="O27" i="118" s="1"/>
  <c r="O29" i="118" s="1"/>
  <c r="H33" i="118"/>
  <c r="D11" i="37"/>
  <c r="D22" i="37"/>
  <c r="J22" i="37"/>
  <c r="L22" i="37"/>
  <c r="D24" i="37"/>
  <c r="B4270" i="106" s="1"/>
  <c r="D4270" i="106" s="1"/>
  <c r="L5" i="11"/>
  <c r="B2056" i="106" s="1"/>
  <c r="D2056" i="106" s="1"/>
  <c r="D4" i="7"/>
  <c r="B1760" i="106" s="1"/>
  <c r="D1760" i="106" s="1"/>
  <c r="D13" i="7"/>
  <c r="B3726" i="106" s="1"/>
  <c r="D3726" i="106" s="1"/>
  <c r="D9" i="7"/>
  <c r="B1767" i="106" s="1"/>
  <c r="D1767" i="106" s="1"/>
  <c r="F130" i="34"/>
  <c r="F128" i="34"/>
  <c r="B5847" i="106"/>
  <c r="D5847" i="106" s="1"/>
  <c r="B5752" i="106"/>
  <c r="D5752" i="106" s="1"/>
  <c r="K274" i="5"/>
  <c r="H173" i="5"/>
  <c r="B5906" i="106" s="1"/>
  <c r="D5906" i="106" s="1"/>
  <c r="D109" i="5"/>
  <c r="B5356" i="106" s="1"/>
  <c r="D5356" i="106" s="1"/>
  <c r="B1746" i="106"/>
  <c r="D1746" i="106" s="1"/>
  <c r="D17" i="7"/>
  <c r="B4104" i="106" s="1"/>
  <c r="D4104" i="106" s="1"/>
  <c r="D12" i="7"/>
  <c r="B1769" i="106" s="1"/>
  <c r="D1769" i="106" s="1"/>
  <c r="D15" i="7"/>
  <c r="B1772" i="106" s="1"/>
  <c r="D1772" i="106" s="1"/>
  <c r="B5304" i="106" l="1"/>
  <c r="D5304" i="106" s="1"/>
  <c r="D54" i="36"/>
  <c r="B3658" i="106"/>
  <c r="D3658" i="106" s="1"/>
  <c r="H365" i="29"/>
  <c r="H44" i="4"/>
  <c r="B6289" i="106"/>
  <c r="D6289" i="106" s="1"/>
  <c r="D11" i="7"/>
  <c r="B1768" i="106" s="1"/>
  <c r="D1768" i="106" s="1"/>
  <c r="G4" i="4"/>
  <c r="B2603" i="106" s="1"/>
  <c r="D2603" i="106" s="1"/>
  <c r="F131" i="34"/>
  <c r="G5" i="4"/>
  <c r="B3409" i="106" s="1"/>
  <c r="D3409" i="106" s="1"/>
  <c r="B7041" i="106"/>
  <c r="D7041" i="106" s="1"/>
  <c r="C109" i="5"/>
  <c r="B5121" i="106" s="1"/>
  <c r="D5121" i="106" s="1"/>
  <c r="B3565" i="106"/>
  <c r="D3565" i="106" s="1"/>
  <c r="K41" i="3"/>
  <c r="E15" i="145"/>
  <c r="G15" i="145" s="1"/>
  <c r="B1126" i="106"/>
  <c r="D1126" i="106" s="1"/>
  <c r="B2836" i="106"/>
  <c r="D2836" i="106" s="1"/>
  <c r="G39" i="108"/>
  <c r="H109" i="5"/>
  <c r="F111" i="34"/>
  <c r="B5096" i="106"/>
  <c r="D5096" i="106" s="1"/>
  <c r="D26" i="108"/>
  <c r="D41" i="108" s="1"/>
  <c r="E43" i="108" s="1"/>
  <c r="H6" i="4"/>
  <c r="B2656" i="106" s="1"/>
  <c r="D2656" i="106" s="1"/>
  <c r="D7" i="7"/>
  <c r="B1763" i="106" s="1"/>
  <c r="D1763" i="106" s="1"/>
  <c r="C172" i="5"/>
  <c r="D5" i="7"/>
  <c r="B1761" i="106" s="1"/>
  <c r="D1761" i="106" s="1"/>
  <c r="F14" i="4"/>
  <c r="B2597" i="106" s="1"/>
  <c r="D2597" i="106" s="1"/>
  <c r="G172" i="5"/>
  <c r="B6238" i="106"/>
  <c r="D6238" i="106" s="1"/>
  <c r="J77" i="4"/>
  <c r="B6262" i="106" s="1"/>
  <c r="D6262" i="106" s="1"/>
  <c r="D4" i="4"/>
  <c r="B2564" i="106" s="1"/>
  <c r="D2564" i="106" s="1"/>
  <c r="B6006" i="106"/>
  <c r="D6006" i="106" s="1"/>
  <c r="K173" i="5"/>
  <c r="K6" i="4" s="1"/>
  <c r="B3570" i="106" s="1"/>
  <c r="D3570" i="106" s="1"/>
  <c r="F62" i="34"/>
  <c r="F26" i="108"/>
  <c r="D69" i="36"/>
  <c r="K26" i="12"/>
  <c r="B7743" i="106" s="1"/>
  <c r="D7743" i="106" s="1"/>
  <c r="B7235" i="106"/>
  <c r="D7235" i="106" s="1"/>
  <c r="B6858" i="106"/>
  <c r="D6858" i="106" s="1"/>
  <c r="F36" i="34"/>
  <c r="F172" i="5"/>
  <c r="B5644" i="106" s="1"/>
  <c r="D5644" i="106" s="1"/>
  <c r="L312" i="29"/>
  <c r="F66" i="34"/>
  <c r="F45" i="34"/>
  <c r="B3670" i="106"/>
  <c r="D3670" i="106" s="1"/>
  <c r="K352" i="29"/>
  <c r="K13" i="4" s="1"/>
  <c r="B3572" i="106" s="1"/>
  <c r="D3572" i="106" s="1"/>
  <c r="B3619" i="106"/>
  <c r="D3619" i="106" s="1"/>
  <c r="C352" i="29"/>
  <c r="B3170" i="106"/>
  <c r="D3170" i="106" s="1"/>
  <c r="H76" i="4"/>
  <c r="B3298" i="106" s="1"/>
  <c r="D3298" i="106" s="1"/>
  <c r="B1995" i="106"/>
  <c r="D1995" i="106" s="1"/>
  <c r="I24" i="12"/>
  <c r="F21" i="8"/>
  <c r="B3689" i="106"/>
  <c r="D3689" i="106" s="1"/>
  <c r="F77" i="4"/>
  <c r="B3255" i="106" s="1"/>
  <c r="D3255" i="106" s="1"/>
  <c r="L15" i="11"/>
  <c r="B3459" i="106" s="1"/>
  <c r="D3459" i="106" s="1"/>
  <c r="G210" i="29"/>
  <c r="D6103" i="106"/>
  <c r="K76" i="4"/>
  <c r="B3586" i="106" s="1"/>
  <c r="D3586" i="106" s="1"/>
  <c r="E174" i="29"/>
  <c r="B1309" i="106" s="1"/>
  <c r="D1309" i="106" s="1"/>
  <c r="B3649" i="106"/>
  <c r="D3649" i="106" s="1"/>
  <c r="G367" i="29"/>
  <c r="B3650" i="106" s="1"/>
  <c r="D3650" i="106" s="1"/>
  <c r="B1410" i="106"/>
  <c r="D1410" i="106" s="1"/>
  <c r="B1329" i="106"/>
  <c r="D1329" i="106" s="1"/>
  <c r="F61" i="34"/>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B7600" i="106"/>
  <c r="L6" i="11"/>
  <c r="B7605" i="106" s="1"/>
  <c r="A7250" i="106"/>
  <c r="A7251" i="106" s="1"/>
  <c r="A7252" i="106" s="1"/>
  <c r="A7253" i="106" s="1"/>
  <c r="A7254" i="106" s="1"/>
  <c r="A7255" i="106" s="1"/>
  <c r="A7256" i="106" s="1"/>
  <c r="A7257" i="106" s="1"/>
  <c r="D7249" i="106"/>
  <c r="B6022" i="106"/>
  <c r="D6022" i="106" s="1"/>
  <c r="F274" i="5"/>
  <c r="E273" i="5"/>
  <c r="B6835" i="106"/>
  <c r="D6835" i="106" s="1"/>
  <c r="G273" i="5"/>
  <c r="B4398" i="106"/>
  <c r="D4398" i="106" s="1"/>
  <c r="B5537" i="106"/>
  <c r="D5537" i="106" s="1"/>
  <c r="E173" i="5"/>
  <c r="I109" i="5"/>
  <c r="B5527" i="106"/>
  <c r="D5527" i="106" s="1"/>
  <c r="L279" i="29"/>
  <c r="L295" i="29" s="1"/>
  <c r="L74" i="29"/>
  <c r="K33" i="29"/>
  <c r="B720" i="106"/>
  <c r="D720" i="106" s="1"/>
  <c r="B7618" i="106"/>
  <c r="L14" i="11"/>
  <c r="B7623" i="106" s="1"/>
  <c r="D7252" i="106"/>
  <c r="D7250" i="106"/>
  <c r="B7230" i="106"/>
  <c r="D7230" i="106" s="1"/>
  <c r="I352" i="29"/>
  <c r="I367" i="29" s="1"/>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72" i="106"/>
  <c r="D3672" i="106" s="1"/>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K367" i="29" s="1"/>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H275" i="5"/>
  <c r="B5914" i="106"/>
  <c r="D5914" i="106" s="1"/>
  <c r="F275" i="5"/>
  <c r="J7" i="4"/>
  <c r="B2657" i="106"/>
  <c r="D2657" i="106" s="1"/>
  <c r="D274" i="5"/>
  <c r="B3447" i="106"/>
  <c r="D3447" i="106" s="1"/>
  <c r="B7270" i="106"/>
  <c r="C114" i="29" l="1"/>
  <c r="B757" i="106" s="1"/>
  <c r="D757" i="106" s="1"/>
  <c r="L114" i="29"/>
  <c r="C4" i="4"/>
  <c r="B2551" i="106" s="1"/>
  <c r="D2551" i="106" s="1"/>
  <c r="D44" i="36"/>
  <c r="B3568" i="106"/>
  <c r="D3568" i="106" s="1"/>
  <c r="D52" i="36"/>
  <c r="B3628" i="106"/>
  <c r="D3628" i="106" s="1"/>
  <c r="B1365" i="106"/>
  <c r="D1365" i="106" s="1"/>
  <c r="F65" i="34"/>
  <c r="B1879" i="106"/>
  <c r="D1879" i="106" s="1"/>
  <c r="H22" i="37"/>
  <c r="B5214" i="106"/>
  <c r="D5214" i="106" s="1"/>
  <c r="C173" i="5"/>
  <c r="H77" i="4"/>
  <c r="B3299" i="106" s="1"/>
  <c r="D3299" i="106" s="1"/>
  <c r="B1317" i="106"/>
  <c r="D1317" i="106" s="1"/>
  <c r="B1996" i="106"/>
  <c r="D1996" i="106" s="1"/>
  <c r="I26" i="12"/>
  <c r="B7741" i="106" s="1"/>
  <c r="D7741" i="106" s="1"/>
  <c r="B3621" i="106"/>
  <c r="D3621" i="106" s="1"/>
  <c r="C367" i="29"/>
  <c r="B3622" i="106" s="1"/>
  <c r="D3622" i="106" s="1"/>
  <c r="G173" i="5"/>
  <c r="B5770" i="106"/>
  <c r="D5770" i="106" s="1"/>
  <c r="H367" i="29"/>
  <c r="B3660" i="106" s="1"/>
  <c r="D3660" i="106" s="1"/>
  <c r="B7242" i="106"/>
  <c r="D7242" i="106" s="1"/>
  <c r="D19" i="7"/>
  <c r="B1775" i="106" s="1"/>
  <c r="D1775" i="106" s="1"/>
  <c r="L16" i="11"/>
  <c r="B2061" i="106" s="1"/>
  <c r="D2061" i="106" s="1"/>
  <c r="B6025" i="106"/>
  <c r="D6025" i="106" s="1"/>
  <c r="H4" i="4"/>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D275" i="5" s="1"/>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B6222" i="106"/>
  <c r="D6222" i="106" s="1"/>
  <c r="D7" i="4"/>
  <c r="B5507" i="106"/>
  <c r="D5507" i="106" s="1"/>
  <c r="B7298" i="106"/>
  <c r="B7299" i="106"/>
  <c r="B1145" i="106" l="1"/>
  <c r="D1145" i="106" s="1"/>
  <c r="B5778" i="106"/>
  <c r="D5778" i="106" s="1"/>
  <c r="G6" i="4"/>
  <c r="B2604" i="106" s="1"/>
  <c r="D2604" i="106" s="1"/>
  <c r="J8" i="4"/>
  <c r="F8" i="4"/>
  <c r="D8" i="146" s="1"/>
  <c r="E41" i="108"/>
  <c r="E44" i="108" s="1"/>
  <c r="E45" i="108" s="1"/>
  <c r="B2655" i="106"/>
  <c r="D2655" i="106" s="1"/>
  <c r="H8" i="4"/>
  <c r="G41" i="108"/>
  <c r="G44" i="108" s="1"/>
  <c r="G45" i="108" s="1"/>
  <c r="B5223" i="106"/>
  <c r="D5223" i="106"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76" i="34" s="1"/>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D10" i="171" l="1"/>
  <c r="D19" i="171" s="1"/>
  <c r="D32" i="171" s="1"/>
  <c r="D49" i="171" s="1"/>
  <c r="B2595" i="106"/>
  <c r="D2595" i="106" s="1"/>
  <c r="H10" i="4"/>
  <c r="B4127" i="106" s="1"/>
  <c r="D4127" i="106" s="1"/>
  <c r="B2658" i="106"/>
  <c r="D2658" i="106" s="1"/>
  <c r="F10" i="4"/>
  <c r="B4125" i="106" s="1"/>
  <c r="D4125"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<sst xmlns="http://schemas.openxmlformats.org/spreadsheetml/2006/main" count="5016" uniqueCount="2095">
  <si>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</si>
  <si>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</si>
  <si>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</si>
  <si>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</si>
  <si>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</si>
  <si>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</si>
  <si>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</si>
  <si>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</si>
  <si>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</si>
  <si>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</si>
  <si>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</si>
  <si>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</si>
  <si>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</si>
  <si>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</si>
  <si>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</si>
  <si>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</si>
  <si>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</si>
  <si>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</si>
  <si>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</si>
  <si>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</si>
  <si>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</si>
  <si>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</si>
  <si>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</si>
  <si>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</si>
  <si>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</si>
  <si>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</si>
  <si>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</si>
  <si>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</si>
  <si>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</si>
  <si>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</si>
  <si>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</si>
  <si>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</si>
  <si>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</si>
  <si>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</si>
  <si>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</si>
  <si>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</si>
  <si>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</si>
  <si>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</si>
  <si>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</si>
  <si>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</si>
  <si>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</si>
  <si>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</si>
  <si>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</si>
  <si>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</si>
  <si>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</si>
  <si>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</si>
  <si>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</si>
  <si>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</si>
  <si>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</si>
  <si>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</si>
  <si>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</si>
  <si>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</si>
  <si>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</si>
  <si>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</si>
  <si>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</si>
  <si>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</si>
  <si>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</si>
  <si>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</si>
  <si>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</si>
  <si>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</si>
  <si>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</si>
  <si>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</si>
  <si>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</si>
  <si>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</si>
  <si>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</si>
  <si>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</si>
  <si>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</si>
  <si>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</si>
  <si>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</si>
  <si>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</si>
  <si>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</si>
  <si>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</si>
  <si>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</si>
  <si>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</si>
  <si>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</si>
  <si>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</si>
  <si>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</si>
  <si>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</si>
  <si>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</si>
  <si>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</si>
  <si>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</si>
  <si>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</si>
  <si>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</si>
  <si>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</si>
  <si>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</si>
  <si>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</si>
  <si>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</si>
  <si>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</si>
  <si>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</si>
  <si>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</si>
  <si>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</si>
  <si>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</si>
  <si>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</si>
  <si>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</si>
  <si>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</si>
  <si>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</si>
  <si>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</si>
  <si>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</si>
  <si>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</si>
  <si>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</si>
  <si>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</si>
  <si>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</si>
  <si>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</si>
  <si>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</si>
  <si>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</si>
  <si>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</si>
  <si>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</si>
  <si>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</si>
  <si>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</si>
  <si>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</si>
  <si>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</si>
  <si>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</si>
  <si>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</si>
  <si>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</si>
  <si>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</si>
  <si>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</si>
  <si>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</si>
  <si>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</si>
  <si>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</si>
  <si>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</si>
  <si>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</si>
  <si>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</si>
  <si>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</si>
  <si>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</si>
  <si>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</si>
  <si>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</si>
  <si>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</si>
  <si>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</si>
  <si>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</si>
  <si>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</si>
  <si>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</si>
  <si>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</si>
  <si>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</si>
  <si>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</si>
  <si>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</si>
  <si>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</si>
  <si>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</si>
  <si>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</si>
  <si>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</si>
  <si>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</si>
  <si>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</si>
  <si>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</si>
  <si>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</si>
  <si>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</si>
  <si>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</si>
  <si>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</si>
  <si>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</si>
  <si>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</si>
  <si>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</si>
  <si>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</si>
  <si>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</si>
  <si>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</si>
  <si>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</si>
  <si>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</si>
  <si>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</si>
  <si>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</si>
  <si>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</si>
  <si>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</si>
  <si>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</si>
  <si>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</si>
  <si>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</si>
  <si>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</si>
  <si>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</si>
  <si>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</si>
  <si>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</si>
  <si>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</si>
  <si>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</si>
  <si>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</si>
  <si>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</si>
  <si>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</si>
  <si>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</si>
  <si>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</si>
  <si>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</si>
  <si>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</si>
  <si>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</si>
  <si>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</si>
  <si>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</si>
  <si>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</si>
  <si>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</si>
  <si>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</si>
  <si>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</si>
  <si>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</si>
  <si>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</si>
  <si>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</si>
  <si>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</si>
  <si>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</si>
  <si>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</si>
  <si>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</si>
  <si>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</si>
  <si>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</si>
  <si>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</si>
  <si>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</si>
  <si>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</si>
  <si>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</si>
  <si>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</si>
  <si>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</si>
  <si>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</si>
  <si>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</si>
  <si>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</si>
  <si>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</si>
  <si>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</si>
  <si>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</si>
  <si>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</si>
  <si>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</si>
  <si>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</si>
  <si>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</si>
  <si>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</si>
  <si>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</si>
  <si>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</si>
  <si>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</si>
  <si>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</si>
  <si>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</si>
  <si>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</si>
  <si>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</si>
  <si>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</si>
  <si>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</si>
  <si>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</si>
  <si>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</si>
  <si>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</si>
  <si>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</si>
  <si>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</si>
  <si>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</si>
  <si>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</si>
  <si>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</si>
  <si>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</si>
  <si>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</si>
  <si>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</si>
  <si>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</si>
  <si>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</si>
  <si>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</si>
  <si>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</si>
  <si>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</si>
  <si>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</si>
  <si>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</si>
  <si>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</si>
  <si>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</si>
  <si>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</si>
  <si>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</si>
  <si>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</si>
  <si>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</si>
  <si>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</si>
  <si>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</si>
  <si>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</si>
  <si>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</si>
  <si>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</si>
  <si>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</si>
  <si>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</si>
  <si>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</si>
  <si>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</si>
  <si>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</si>
  <si>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</si>
  <si>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</si>
  <si>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</si>
  <si>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</si>
  <si>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</si>
  <si>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</si>
  <si>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</si>
  <si>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</si>
  <si>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</si>
  <si>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</si>
  <si>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</si>
  <si>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</si>
  <si>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</si>
  <si>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</si>
  <si>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</si>
  <si>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</si>
  <si>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</si>
  <si>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</si>
  <si>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</si>
  <si>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</si>
  <si>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</si>
  <si>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</si>
  <si>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</si>
  <si>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</si>
  <si>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</si>
  <si>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</si>
  <si>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</si>
  <si>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</si>
  <si>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</si>
  <si>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</si>
  <si>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</si>
  <si>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</si>
  <si>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</si>
  <si>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</si>
  <si>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</si>
  <si>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</si>
  <si>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</si>
  <si>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</si>
  <si>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</si>
  <si>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</si>
  <si>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</si>
  <si>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</si>
  <si>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</si>
  <si>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</si>
  <si>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</si>
  <si>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</si>
  <si>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</si>
  <si>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</si>
  <si>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</si>
  <si>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</si>
  <si>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</si>
  <si>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</si>
  <si>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</si>
  <si>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</si>
  <si>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</si>
  <si>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</si>
  <si>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</si>
  <si>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</si>
  <si>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</si>
  <si>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</si>
  <si>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</si>
  <si>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</si>
  <si>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</si>
  <si>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</si>
  <si>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</si>
  <si>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</si>
  <si>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</si>
  <si>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</si>
  <si>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</si>
  <si>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</si>
  <si>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</si>
  <si>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</si>
  <si>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</si>
  <si>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</si>
  <si>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</si>
  <si>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</si>
  <si>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</si>
  <si>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</si>
  <si>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</si>
  <si>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</si>
  <si>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</si>
  <si>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</si>
  <si>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</si>
  <si>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</si>
  <si>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</si>
  <si>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</si>
  <si>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</si>
  <si>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</si>
  <si>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</si>
  <si>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</si>
  <si>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</si>
  <si>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</si>
  <si>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</si>
  <si>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</si>
  <si>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</si>
  <si>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</si>
  <si>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</si>
  <si>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</si>
  <si>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</si>
  <si>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</si>
  <si>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</si>
  <si>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</si>
  <si>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</si>
  <si>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</si>
  <si>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</si>
  <si>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</si>
  <si>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</si>
  <si>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</si>
  <si>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</si>
  <si>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</si>
  <si>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</si>
  <si>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</si>
  <si>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</si>
  <si>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</si>
  <si>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</si>
  <si>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</si>
  <si>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</si>
  <si>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</si>
  <si>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</si>
  <si>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</si>
  <si>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</si>
  <si>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</si>
  <si>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</si>
  <si>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</si>
  <si>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</si>
  <si>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</si>
  <si>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</si>
  <si>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</si>
  <si>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</si>
  <si>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</si>
  <si>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</si>
  <si>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</si>
  <si>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</si>
  <si>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</si>
  <si>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</si>
  <si>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</si>
  <si>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</si>
  <si>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</si>
  <si>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</si>
  <si>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</si>
  <si>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</si>
  <si>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</si>
  <si>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</si>
  <si>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</si>
  <si>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</si>
  <si>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</si>
  <si>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</si>
  <si>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</si>
  <si>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</si>
  <si>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</si>
  <si>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</si>
  <si>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</si>
  <si>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</si>
  <si>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</si>
  <si>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</si>
  <si>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</si>
  <si>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</si>
  <si>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</si>
  <si>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</si>
  <si>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</si>
  <si>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</si>
  <si>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</si>
  <si>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</si>
  <si>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</si>
  <si>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</si>
  <si>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</si>
  <si>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</si>
  <si>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</si>
  <si>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</si>
  <si>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</si>
  <si>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</si>
  <si>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</si>
  <si>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</si>
  <si>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</si>
  <si>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</si>
  <si>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</si>
  <si>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</si>
  <si>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</si>
  <si>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</si>
  <si>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</si>
  <si>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</si>
  <si>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</si>
  <si>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</si>
  <si>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</si>
  <si>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</si>
  <si>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</si>
  <si>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</si>
  <si>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</si>
  <si>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</si>
  <si>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</si>
  <si>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</si>
  <si>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</si>
  <si>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</si>
  <si>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</si>
  <si>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</si>
  <si>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</si>
  <si>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</si>
  <si>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</si>
  <si>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</si>
  <si>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</si>
  <si>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</si>
  <si>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</si>
  <si>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</si>
  <si>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</si>
  <si>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</si>
  <si>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</si>
  <si>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</si>
  <si>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</si>
  <si>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</si>
  <si>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</si>
  <si>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</si>
  <si>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</si>
  <si>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</si>
  <si>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</si>
  <si>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</si>
  <si>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</si>
  <si>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</si>
  <si>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</si>
  <si>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</si>
  <si>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</si>
  <si>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</si>
  <si>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</si>
  <si>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</si>
  <si>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</si>
  <si>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</si>
  <si>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</si>
  <si>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</si>
  <si>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</si>
  <si>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</si>
  <si>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</si>
  <si>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</si>
  <si>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</si>
  <si>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</si>
  <si>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</si>
  <si>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</si>
  <si>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</si>
  <si>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</si>
  <si>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</si>
  <si>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</si>
  <si>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</si>
  <si>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</si>
  <si>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</si>
  <si>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</si>
  <si>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</si>
  <si>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</si>
  <si>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</si>
  <si>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</si>
  <si>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</si>
  <si>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</si>
  <si>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</si>
  <si>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</si>
  <si>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</si>
  <si>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</si>
  <si>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</si>
  <si>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</si>
  <si>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</si>
  <si>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</si>
  <si>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</si>
  <si>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</si>
  <si>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</si>
  <si>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</si>
  <si>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</si>
  <si>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</si>
  <si>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</si>
  <si>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</si>
  <si>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</si>
  <si>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</si>
  <si>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</si>
  <si>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</si>
  <si>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</si>
  <si>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</si>
  <si>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</si>
  <si>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</si>
  <si>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</si>
  <si>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</si>
  <si>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</si>
  <si>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</si>
  <si>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</si>
  <si>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</si>
  <si>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</si>
  <si>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</si>
  <si>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</si>
  <si>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</si>
  <si>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</si>
  <si>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</si>
  <si>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</si>
  <si>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</si>
  <si>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</si>
  <si>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</si>
  <si>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</si>
  <si>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</si>
  <si>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</si>
  <si>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</si>
  <si>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</si>
  <si>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</si>
  <si>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</si>
  <si>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</si>
  <si>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</si>
  <si>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</si>
  <si>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</si>
  <si>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</si>
  <si>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</si>
  <si>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</si>
  <si>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</si>
  <si>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</si>
  <si>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</si>
  <si>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</si>
  <si>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</si>
  <si>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</si>
  <si>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</si>
  <si>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</si>
  <si>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</si>
  <si>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</si>
  <si>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</si>
  <si>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</si>
  <si>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</si>
  <si>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</si>
  <si>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</si>
  <si>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</si>
  <si>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</si>
  <si>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</si>
  <si>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</si>
  <si>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</si>
  <si>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</si>
  <si>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</si>
  <si>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</si>
  <si>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</si>
  <si>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</si>
  <si>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</si>
  <si>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</si>
  <si>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</si>
  <si>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</si>
  <si>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</si>
  <si>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</si>
  <si>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</si>
  <si>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</si>
  <si>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</si>
  <si>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</si>
  <si>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</si>
  <si>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</si>
  <si>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</si>
  <si>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</si>
  <si>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</si>
  <si>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</si>
  <si>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</si>
  <si>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</si>
  <si>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</si>
  <si>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</si>
  <si>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</si>
  <si>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</si>
  <si>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</si>
  <si>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</si>
  <si>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</si>
  <si>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</si>
  <si>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</si>
  <si>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</si>
  <si>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</si>
  <si>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</si>
  <si>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</si>
  <si>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</si>
  <si>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</si>
  <si>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</si>
  <si>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</si>
  <si>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</si>
  <si>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</si>
  <si>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</si>
  <si>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</si>
  <si>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</si>
  <si>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</si>
  <si>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</si>
  <si>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</si>
  <si>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</si>
  <si>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</si>
  <si>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</si>
  <si>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</si>
  <si>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</si>
  <si>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</si>
  <si>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</si>
  <si>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</si>
  <si>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</si>
  <si>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</si>
  <si>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</si>
  <si>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</si>
  <si>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</si>
  <si>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</si>
  <si>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</si>
  <si>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</si>
  <si>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</si>
  <si>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</si>
  <si>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</si>
  <si>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</si>
  <si>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</si>
  <si>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</si>
  <si>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</si>
  <si>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</si>
  <si>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</si>
  <si>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</si>
  <si>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</si>
  <si>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</si>
  <si>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</si>
  <si>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</si>
  <si>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</si>
  <si>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</si>
  <si>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</si>
  <si>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</si>
  <si>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</si>
  <si>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</si>
  <si>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</si>
  <si>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</si>
  <si>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</si>
  <si>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</si>
  <si>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</si>
  <si>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</si>
  <si>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</si>
  <si>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</si>
  <si>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</si>
  <si>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</si>
  <si>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</si>
  <si>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</si>
  <si>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</si>
  <si>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</si>
  <si>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</si>
  <si>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</si>
  <si>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</si>
  <si>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</si>
  <si>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</si>
  <si>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</si>
  <si>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</si>
  <si>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</si>
  <si>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</si>
  <si>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</si>
  <si>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</si>
  <si>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</si>
  <si>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</si>
  <si>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</si>
  <si>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</si>
  <si>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</si>
  <si>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</si>
  <si>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</si>
  <si>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</si>
  <si>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</si>
  <si>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</si>
  <si>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</si>
  <si>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</si>
  <si>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</si>
  <si>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</si>
  <si>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</si>
  <si>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</si>
  <si>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</si>
  <si>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</si>
  <si>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</si>
  <si>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</si>
  <si>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</si>
  <si>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</si>
  <si>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</si>
  <si>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</si>
  <si>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</si>
  <si>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</si>
  <si>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</si>
  <si>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</si>
  <si>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</si>
  <si>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</si>
  <si>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</si>
  <si>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</si>
  <si>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</si>
  <si>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</si>
  <si>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</si>
  <si>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</si>
  <si>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</si>
  <si>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</si>
  <si>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</si>
  <si>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</si>
  <si>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</si>
  <si>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</si>
  <si>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</si>
  <si>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</si>
  <si>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</si>
  <si>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</si>
  <si>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</si>
  <si>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</si>
  <si>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</si>
  <si>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</si>
  <si>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</si>
  <si>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</si>
  <si>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</si>
  <si>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</si>
  <si>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</si>
  <si>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</si>
  <si>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</si>
  <si>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</si>
  <si>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</si>
  <si>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</si>
  <si>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</si>
  <si>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</si>
  <si>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</si>
  <si>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</si>
  <si>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</si>
  <si>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</si>
  <si>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</si>
  <si>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</si>
  <si>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</si>
  <si>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</si>
  <si>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</si>
  <si>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</si>
  <si>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</si>
  <si>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</si>
  <si>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</si>
  <si>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</si>
  <si>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</si>
  <si>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</si>
  <si>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</si>
  <si>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</si>
  <si>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</si>
  <si>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</si>
  <si>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</si>
  <si>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</si>
  <si>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</si>
  <si>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</si>
  <si>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</si>
  <si>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</si>
  <si>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</si>
  <si>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</si>
  <si>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</si>
  <si>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</si>
  <si>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</si>
  <si>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</si>
  <si>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</si>
  <si>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</si>
  <si>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</si>
  <si>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</si>
  <si>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</si>
  <si>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</si>
  <si>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</si>
  <si>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</si>
  <si>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</si>
  <si>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</si>
  <si>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</si>
  <si>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</si>
  <si>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</si>
  <si>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</si>
  <si>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</si>
  <si>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</si>
  <si>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</si>
  <si>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</si>
  <si>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</si>
  <si>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</si>
  <si>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</si>
  <si>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</si>
  <si>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</si>
  <si>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</si>
  <si>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</si>
  <si>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</si>
  <si>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</si>
  <si>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</si>
  <si>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</si>
  <si>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</si>
  <si>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</si>
  <si>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</si>
  <si>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</si>
  <si>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</si>
  <si>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</si>
  <si>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</si>
  <si>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</si>
  <si>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</si>
  <si>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</si>
  <si>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</si>
  <si>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</si>
  <si>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</si>
  <si>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</si>
  <si>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</si>
  <si>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</si>
  <si>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</si>
  <si>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</si>
  <si>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</si>
  <si>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</si>
  <si>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</si>
  <si>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</si>
  <si>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</si>
  <si>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</si>
  <si>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</si>
  <si>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</si>
  <si>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</si>
  <si>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</si>
  <si>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</si>
  <si>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</si>
  <si>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</si>
  <si>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</si>
  <si>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</si>
  <si>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</si>
  <si>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</si>
  <si>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</si>
  <si>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</si>
  <si>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</si>
  <si>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</si>
  <si>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</si>
  <si>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</si>
  <si>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</si>
  <si>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</si>
  <si>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</si>
  <si>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</si>
  <si>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</si>
  <si>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</si>
  <si>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</si>
  <si>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</si>
  <si>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</si>
  <si>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</si>
  <si>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</si>
  <si>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</si>
  <si>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</si>
  <si>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</si>
  <si>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</si>
  <si>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</si>
  <si>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</si>
  <si>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</si>
  <si>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</si>
  <si>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</si>
  <si>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</si>
  <si>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</si>
  <si>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</si>
  <si>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</si>
  <si>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</si>
  <si>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</si>
  <si>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</si>
  <si>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</si>
  <si>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</si>
  <si>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</si>
  <si>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</si>
  <si>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</si>
  <si>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</si>
  <si>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</si>
  <si>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</si>
  <si>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</si>
  <si>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</si>
  <si>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</si>
  <si>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</si>
  <si>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</si>
  <si>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</si>
  <si>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</si>
  <si>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</si>
  <si>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</si>
  <si>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</si>
  <si>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</si>
  <si>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</si>
  <si>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</si>
  <si>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</si>
  <si>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</si>
  <si>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</si>
  <si>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</si>
  <si>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</si>
  <si>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</si>
  <si>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</si>
  <si>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</si>
  <si>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</si>
  <si>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</si>
  <si>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</si>
  <si>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</si>
  <si>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</si>
  <si>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</si>
  <si>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</si>
  <si>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</si>
  <si>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</si>
  <si>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</si>
  <si>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</si>
  <si>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</si>
  <si>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</si>
  <si>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</si>
  <si>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</si>
  <si>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</si>
  <si>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</si>
  <si>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</si>
  <si>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</si>
  <si>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</si>
  <si>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</si>
  <si>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</si>
  <si>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</si>
  <si>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</si>
  <si>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</si>
  <si>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</si>
  <si>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</si>
  <si>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</si>
  <si>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</si>
  <si>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</si>
  <si>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</si>
  <si>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</si>
  <si>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</si>
  <si>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</si>
  <si>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</si>
  <si>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</si>
  <si>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</si>
  <si>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</si>
  <si>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</si>
  <si>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</si>
  <si>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</si>
  <si>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</si>
  <si>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</si>
  <si>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</si>
  <si>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</si>
  <si>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</si>
  <si>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</si>
  <si>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</si>
  <si>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</si>
  <si>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</si>
  <si>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</si>
  <si>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</si>
  <si>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</si>
  <si>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</si>
  <si>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</si>
  <si>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</si>
  <si>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</si>
  <si>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</si>
  <si>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</si>
  <si>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</si>
  <si>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</si>
  <si>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</si>
  <si>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</si>
  <si>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</si>
  <si>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</si>
  <si>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</si>
  <si>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</si>
  <si>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</si>
  <si>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</si>
  <si>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</si>
  <si>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</si>
  <si>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</si>
  <si>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</si>
  <si>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</si>
  <si>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</si>
  <si>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</si>
  <si>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</si>
  <si>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</si>
  <si>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</si>
  <si>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</si>
  <si>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</si>
  <si>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</si>
  <si>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</si>
  <si>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</si>
  <si>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</si>
  <si>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</si>
  <si>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</si>
  <si>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</si>
  <si>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</si>
  <si>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</si>
  <si>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</si>
  <si>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</si>
  <si>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</si>
  <si>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</si>
  <si>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</si>
  <si>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</si>
  <si>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</si>
  <si>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</si>
  <si>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</si>
  <si>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</si>
  <si>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</si>
  <si>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</si>
  <si>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</si>
  <si>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</si>
  <si>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</si>
  <si>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</si>
  <si>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</si>
  <si>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</si>
  <si>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</si>
  <si>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</si>
  <si>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</si>
  <si>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</si>
  <si>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</si>
  <si>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</si>
  <si>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</si>
  <si>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</si>
  <si>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</si>
  <si>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</si>
  <si>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</si>
  <si>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</si>
  <si>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</si>
  <si>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</si>
  <si>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</si>
  <si>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</si>
  <si>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</si>
  <si>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</si>
  <si>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</si>
  <si>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</si>
  <si>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</si>
  <si>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</si>
  <si>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</si>
  <si>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</si>
  <si>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</si>
  <si>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</si>
  <si>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</si>
  <si>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</si>
  <si>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</si>
  <si>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</si>
  <si>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</si>
  <si>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</si>
  <si>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</si>
  <si>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</si>
  <si>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</si>
  <si>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</si>
  <si>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</si>
  <si>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</si>
  <si>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</si>
  <si>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</si>
  <si>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</si>
  <si>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</si>
  <si>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</si>
  <si>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</si>
  <si>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</si>
  <si>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</si>
  <si>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</si>
  <si>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</si>
  <si>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</si>
  <si>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</si>
  <si>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</si>
  <si>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</si>
  <si>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</si>
  <si>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</si>
  <si>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</si>
  <si>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</si>
  <si>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</si>
  <si>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</si>
  <si>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</si>
  <si>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</si>
  <si>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</si>
  <si>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</si>
  <si>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</si>
  <si>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</si>
  <si>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</si>
  <si>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</si>
  <si>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</si>
  <si>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</si>
  <si>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</si>
  <si>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</si>
  <si>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</si>
  <si>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</si>
  <si>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</si>
  <si>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</si>
  <si>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</si>
  <si>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</si>
  <si>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</si>
  <si>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</si>
  <si>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</si>
  <si>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</si>
  <si>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</si>
  <si>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</si>
  <si>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</si>
  <si>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</si>
  <si>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</si>
  <si>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</si>
  <si>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</si>
  <si>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</si>
  <si>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</si>
  <si>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</si>
  <si>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</si>
  <si>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</si>
  <si>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</si>
  <si>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</si>
  <si>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</si>
  <si>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</si>
  <si>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</si>
  <si>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</si>
  <si>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</si>
  <si>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</si>
  <si>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</si>
  <si>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</si>
  <si>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</si>
  <si>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</si>
  <si>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</si>
  <si>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</si>
  <si>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</si>
  <si>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</si>
  <si>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</si>
  <si>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</si>
  <si>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</si>
  <si>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</si>
  <si>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</si>
  <si>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</si>
  <si>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</si>
  <si>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</si>
  <si>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</si>
  <si>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</si>
  <si>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</si>
  <si>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</si>
  <si>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</si>
  <si>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</si>
  <si>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</si>
  <si>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</si>
  <si>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</si>
  <si>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</si>
  <si>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</si>
  <si>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</si>
  <si>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</si>
  <si>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</si>
  <si>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</si>
  <si>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</si>
  <si>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</si>
  <si>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</si>
  <si>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</si>
  <si>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</si>
  <si>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</si>
  <si>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</si>
  <si>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</si>
  <si>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</si>
  <si>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</si>
  <si>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</si>
  <si>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</si>
  <si>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</si>
  <si>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</si>
  <si>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</si>
  <si>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</si>
  <si>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</si>
  <si>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</si>
  <si>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</si>
  <si>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</si>
  <si>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</si>
  <si>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</si>
  <si>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</si>
  <si>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</si>
  <si>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</si>
  <si>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</si>
  <si>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</si>
  <si>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</si>
  <si>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</si>
  <si>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</si>
  <si>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</si>
  <si>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</si>
  <si>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</si>
  <si>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</si>
  <si>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</si>
  <si>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</si>
  <si>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</si>
  <si>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</si>
  <si>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</si>
  <si>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</si>
  <si>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</si>
  <si>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</si>
  <si>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</si>
  <si>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</si>
  <si>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</si>
  <si>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</si>
  <si>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</si>
  <si>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</si>
  <si>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</si>
  <si>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</si>
  <si>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</si>
  <si>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</si>
  <si>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</si>
  <si>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</si>
  <si>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</si>
  <si>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</si>
  <si>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</si>
  <si>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</si>
  <si>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</si>
  <si>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</si>
  <si>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</si>
  <si>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</si>
  <si>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</si>
  <si>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</si>
  <si>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</si>
  <si>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</si>
  <si>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</si>
  <si>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</si>
  <si>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</si>
  <si>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</si>
  <si>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</si>
  <si>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</si>
  <si>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</si>
  <si>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</si>
  <si>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</si>
  <si>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</si>
  <si>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</si>
  <si>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</si>
  <si>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</si>
  <si>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</si>
  <si>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</si>
  <si>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</si>
  <si>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</si>
  <si>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</si>
  <si>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</si>
  <si>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</si>
  <si>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</si>
  <si>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</si>
  <si>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</si>
  <si>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</si>
  <si>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</si>
  <si>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</si>
  <si>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</si>
  <si>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</si>
  <si>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</si>
  <si>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</si>
  <si>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</si>
  <si>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</si>
  <si>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</si>
  <si>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</si>
  <si>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</si>
  <si>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</si>
  <si>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</si>
  <si>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</si>
  <si>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</si>
  <si>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</si>
  <si>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</si>
  <si>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</si>
  <si>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</si>
  <si>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</si>
  <si>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</si>
  <si>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</si>
  <si>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</si>
  <si>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</si>
  <si>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</si>
  <si>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</si>
  <si>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</si>
  <si>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</si>
  <si>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</si>
  <si>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</si>
  <si>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</si>
  <si>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</si>
  <si>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</si>
  <si>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</si>
  <si>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</si>
  <si>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</si>
  <si>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</si>
  <si>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</si>
  <si>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</si>
  <si>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</si>
  <si>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</si>
  <si>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</si>
  <si>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</si>
  <si>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</si>
  <si>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</si>
  <si>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</si>
  <si>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</si>
  <si>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</si>
  <si>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</si>
  <si>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</si>
  <si>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</si>
  <si>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</si>
  <si>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</si>
  <si>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</si>
  <si>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</si>
  <si>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</si>
  <si>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</si>
  <si>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</si>
  <si>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</si>
  <si>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</si>
  <si>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</si>
  <si>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</si>
  <si>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</si>
  <si>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</si>
  <si>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</si>
  <si>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</si>
  <si>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</si>
  <si>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</si>
  <si>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</si>
  <si>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</si>
  <si>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</si>
  <si>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</si>
  <si>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</si>
  <si>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</si>
  <si>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</si>
  <si>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</si>
  <si>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</si>
  <si>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</si>
  <si>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</si>
  <si>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</si>
  <si>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</si>
  <si>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</si>
  <si>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</si>
  <si>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</si>
  <si>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</si>
  <si>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</si>
  <si>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</si>
  <si>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</si>
  <si>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</si>
  <si>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</si>
  <si>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</si>
  <si>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</si>
  <si>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</si>
  <si>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</si>
  <si>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</si>
  <si>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</si>
  <si>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</si>
  <si>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</si>
  <si>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</si>
  <si>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</si>
  <si>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</si>
  <si>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</si>
  <si>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</si>
  <si>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</si>
  <si>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</si>
  <si>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</si>
  <si>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</si>
  <si>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</si>
  <si>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</si>
  <si>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</si>
  <si>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</si>
  <si>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</si>
  <si>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</si>
  <si>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</si>
  <si>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</si>
  <si>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</si>
  <si>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</si>
  <si>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</si>
  <si>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</si>
  <si>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</si>
  <si>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</si>
  <si>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</si>
  <si>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</si>
  <si>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</si>
  <si>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</si>
  <si>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</si>
  <si>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</si>
  <si>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</si>
  <si>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</si>
  <si>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</si>
  <si>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</si>
  <si>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</si>
  <si>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</si>
  <si>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</si>
  <si>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</si>
  <si>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</si>
  <si>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</si>
  <si>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</si>
  <si>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</si>
  <si>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</si>
  <si>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</si>
  <si>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</si>
  <si>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</si>
  <si>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</si>
  <si>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</si>
  <si>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</si>
  <si>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</si>
  <si>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</si>
  <si>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</si>
  <si>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</si>
  <si>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</si>
  <si>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</si>
  <si>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</si>
  <si>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</si>
  <si>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</si>
  <si>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</si>
  <si>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</si>
  <si>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</si>
  <si>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</si>
  <si>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</si>
  <si>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</si>
  <si>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</si>
  <si>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</si>
  <si>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</si>
  <si>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</si>
  <si>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</si>
  <si>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</si>
  <si>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</si>
  <si>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</si>
  <si>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</si>
  <si>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</si>
  <si>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</si>
  <si>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</si>
  <si>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</si>
  <si>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</si>
  <si>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</si>
  <si>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</si>
  <si>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</si>
  <si>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</si>
  <si>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</si>
  <si>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</si>
  <si>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</si>
  <si>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</si>
  <si>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</si>
  <si>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</si>
  <si>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</si>
  <si>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</si>
  <si>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</si>
  <si>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</si>
  <si>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</si>
  <si>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</si>
  <si>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</si>
  <si>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</si>
  <si>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</si>
  <si>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</si>
  <si>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</si>
  <si>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</si>
  <si>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</si>
  <si>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</si>
  <si>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</si>
  <si>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</si>
  <si>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</si>
  <si>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</si>
  <si>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</si>
  <si>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</si>
  <si>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</si>
  <si>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</si>
  <si>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</si>
  <si>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</si>
  <si>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</si>
  <si>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</si>
  <si>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</si>
  <si>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</si>
  <si>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</si>
  <si>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</si>
  <si>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</si>
  <si>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</si>
  <si>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</si>
  <si>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</si>
  <si>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</si>
  <si>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</si>
  <si>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</si>
  <si>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</si>
  <si>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</si>
  <si>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</si>
  <si>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</si>
  <si>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</si>
  <si>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</si>
  <si>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</si>
  <si>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</si>
  <si>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</si>
  <si>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</si>
  <si>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</si>
  <si>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</si>
  <si>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</si>
  <si>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</si>
  <si>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</si>
  <si>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</si>
  <si>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</si>
  <si>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</si>
  <si>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</si>
  <si>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</si>
  <si>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</si>
  <si>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</si>
  <si>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</si>
  <si>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</si>
  <si>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</si>
  <si>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</si>
  <si>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</si>
  <si>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</si>
  <si>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</si>
  <si>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</si>
  <si>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</si>
  <si>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</si>
  <si>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</si>
  <si>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</si>
  <si>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</si>
  <si>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</si>
  <si>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</si>
  <si>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</si>
  <si>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</si>
  <si>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</si>
  <si>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</si>
  <si>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</si>
  <si>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</si>
  <si>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</si>
  <si>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</si>
  <si>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</si>
  <si>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</si>
  <si>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</si>
  <si>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</si>
  <si>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</si>
  <si>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</si>
  <si>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</si>
  <si>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</si>
  <si>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</si>
  <si>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</si>
  <si>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</si>
  <si>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</si>
  <si>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</si>
  <si>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</si>
  <si>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</si>
  <si>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</si>
  <si>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</si>
  <si>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</si>
  <si>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</si>
  <si>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</si>
  <si>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</si>
  <si>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</si>
  <si>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</si>
  <si>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</si>
  <si>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</si>
  <si>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</si>
  <si>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</si>
  <si>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</si>
  <si>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</si>
  <si>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</si>
  <si>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</si>
  <si>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</si>
  <si>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</si>
  <si>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</si>
  <si>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</si>
  <si>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</si>
  <si>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</si>
  <si>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</si>
  <si>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</si>
  <si>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</si>
  <si>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</si>
  <si>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</si>
  <si>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</si>
  <si>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</si>
  <si>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</si>
  <si>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</si>
  <si>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</si>
  <si>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</si>
  <si>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</si>
  <si>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</si>
  <si>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</si>
  <si>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</si>
  <si>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</si>
  <si>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</si>
  <si>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</si>
  <si>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</si>
  <si>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</si>
  <si>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</si>
  <si>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</si>
  <si>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</si>
  <si>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</si>
  <si>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</si>
  <si>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</si>
  <si>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</si>
  <si>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</si>
  <si>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</si>
  <si>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</si>
  <si>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</si>
  <si>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</si>
  <si>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</si>
  <si>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</si>
  <si>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</si>
  <si>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</si>
  <si>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</si>
  <si>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</si>
  <si>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</si>
  <si>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</si>
  <si>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</si>
  <si>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</si>
  <si>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</si>
  <si>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</si>
  <si>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</si>
  <si>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</si>
  <si>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</si>
  <si>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</si>
  <si>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</si>
  <si>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</si>
  <si>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</si>
  <si>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</si>
  <si>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</si>
  <si>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</si>
  <si>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</si>
  <si>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</si>
  <si>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</si>
  <si>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</si>
  <si>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</si>
  <si>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</si>
  <si>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</si>
  <si>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</si>
  <si>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</si>
  <si>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</si>
  <si>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</si>
  <si>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</si>
  <si>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</si>
  <si>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</si>
  <si>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</si>
  <si>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</si>
  <si>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</si>
  <si>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</si>
  <si>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</si>
  <si>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</si>
  <si>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</si>
  <si>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</si>
  <si>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</si>
  <si>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</si>
  <si>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</si>
  <si>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</si>
  <si>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</si>
  <si>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</si>
  <si>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</si>
  <si>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</si>
  <si>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</si>
  <si>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</si>
  <si>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</si>
  <si>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</si>
  <si>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</si>
  <si>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</si>
  <si>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</si>
  <si>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</si>
  <si>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</si>
  <si>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</si>
  <si>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</si>
  <si>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</si>
  <si>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</si>
  <si>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</si>
  <si>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</si>
  <si>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</si>
  <si>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</si>
  <si>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</si>
  <si>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</si>
  <si>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</si>
  <si>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</si>
  <si>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</si>
  <si>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</si>
  <si>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</si>
  <si>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</si>
  <si>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</si>
  <si>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</si>
  <si>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</si>
  <si>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</si>
  <si>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</si>
  <si>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</si>
  <si>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</si>
  <si>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</si>
  <si>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</si>
  <si>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</si>
  <si>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</si>
  <si>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</si>
  <si>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</si>
  <si>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</si>
  <si>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</si>
  <si>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</si>
  <si>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</si>
  <si>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</si>
  <si>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</si>
  <si>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</si>
  <si>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</si>
  <si>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</si>
  <si>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</si>
  <si>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</si>
  <si>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</si>
  <si>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</si>
  <si>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</si>
  <si>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</si>
  <si>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</si>
  <si>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</si>
  <si>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</si>
  <si>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</si>
  <si>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</si>
  <si>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</si>
  <si>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</si>
  <si>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</si>
  <si>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</si>
  <si>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</si>
  <si>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</si>
  <si>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</si>
  <si>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</si>
  <si>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</si>
  <si>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</si>
  <si>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</si>
  <si>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</si>
  <si>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</si>
  <si>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</si>
  <si>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</si>
  <si>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</si>
  <si>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</si>
  <si>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</si>
  <si>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</si>
  <si>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</si>
  <si>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</si>
  <si>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</si>
  <si>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</si>
  <si>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</si>
  <si>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</si>
  <si>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</si>
  <si>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</si>
  <si>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</si>
  <si>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</si>
  <si>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</si>
  <si>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</si>
  <si>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</si>
  <si>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</si>
  <si>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</si>
  <si>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</si>
  <si>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</si>
  <si>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</si>
  <si>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</si>
  <si>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</si>
  <si>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</si>
  <si>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</si>
  <si>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</si>
  <si>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</si>
  <si>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</si>
  <si>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</si>
  <si>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</si>
  <si>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</si>
  <si>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</si>
  <si>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</si>
  <si>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</si>
  <si>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</si>
  <si>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</si>
  <si>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</si>
  <si>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</si>
  <si>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</si>
  <si>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</si>
  <si>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</si>
  <si>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</si>
  <si>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</si>
  <si>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</si>
  <si>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</si>
  <si>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</si>
  <si>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</si>
  <si>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</si>
  <si>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</si>
  <si>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</si>
  <si>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</si>
  <si>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</si>
  <si>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</si>
  <si>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</si>
  <si>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</si>
  <si>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</si>
  <si>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</si>
  <si>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</si>
  <si>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</si>
  <si>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</si>
  <si>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</si>
  <si>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</si>
  <si>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</si>
  <si>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</si>
  <si>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</si>
  <si>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</si>
  <si>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</si>
  <si>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</si>
  <si>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</si>
  <si>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</si>
  <si>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</si>
  <si>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</si>
  <si>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</si>
  <si>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</si>
  <si>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</si>
  <si>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</si>
  <si>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</si>
  <si>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</si>
  <si>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</si>
  <si>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</si>
  <si>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</si>
  <si>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</si>
  <si>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</si>
  <si>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</si>
  <si>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</si>
  <si>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</si>
  <si>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</si>
  <si>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</si>
  <si>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</si>
  <si>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</si>
  <si>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</si>
  <si>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</si>
  <si>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</si>
  <si>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</si>
  <si>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</si>
  <si>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</si>
  <si>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</si>
  <si>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</si>
  <si>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</si>
  <si>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</si>
  <si>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</si>
  <si>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</si>
  <si>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</si>
  <si>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</si>
  <si>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</si>
  <si>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</si>
  <si>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</si>
  <si>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</si>
  <si>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</si>
  <si>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</si>
  <si>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</si>
  <si>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</si>
  <si>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</si>
  <si>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</si>
  <si>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</si>
  <si>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</si>
  <si>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</si>
  <si>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</si>
  <si>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</si>
  <si>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</si>
  <si>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</si>
  <si>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</si>
  <si>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</si>
  <si>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</si>
  <si>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</si>
  <si>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</si>
  <si>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</si>
  <si>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</si>
  <si>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</si>
  <si>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</si>
  <si>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</si>
  <si>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</si>
  <si>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</si>
  <si>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</si>
  <si>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</si>
  <si>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</si>
  <si>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</si>
  <si>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</si>
  <si>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</si>
  <si>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</si>
  <si>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</si>
  <si>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</si>
  <si>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</si>
  <si>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</si>
  <si>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</si>
  <si>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</si>
  <si>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</si>
  <si>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</si>
  <si>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</si>
  <si>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</si>
  <si>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</si>
  <si>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</si>
  <si>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</si>
  <si>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</si>
  <si>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</si>
  <si>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</si>
  <si>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</si>
  <si>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</si>
  <si>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</si>
  <si>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</si>
  <si>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</si>
  <si>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</si>
  <si>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</si>
  <si>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</si>
  <si>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</si>
  <si>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</si>
  <si>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</si>
  <si>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</si>
  <si>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</si>
  <si>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</si>
  <si>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</si>
  <si>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</si>
  <si>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</si>
  <si>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</si>
  <si>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</si>
  <si>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</si>
  <si>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</si>
  <si>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</si>
  <si>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</si>
  <si>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</si>
  <si>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</si>
  <si>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</si>
  <si>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</si>
  <si>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</si>
  <si>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</si>
  <si>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</si>
  <si>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</si>
  <si>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</si>
  <si>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</si>
  <si>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</si>
  <si>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</si>
  <si>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</si>
  <si>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</si>
  <si>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</si>
  <si>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</si>
  <si>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</si>
  <si>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</si>
  <si>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</si>
  <si>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</si>
  <si>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</si>
  <si>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</si>
  <si>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</si>
  <si>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</si>
  <si>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</si>
  <si>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</si>
  <si>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</si>
  <si>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</si>
  <si>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</si>
  <si>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</si>
  <si>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</si>
  <si>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</si>
  <si>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</si>
  <si>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</si>
  <si>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</si>
  <si>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</si>
  <si>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</si>
  <si>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</si>
  <si>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</si>
  <si>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</si>
  <si>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</si>
  <si>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</si>
  <si>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</si>
  <si>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</si>
  <si>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</si>
  <si>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</si>
  <si>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</si>
  <si>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</si>
  <si>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</si>
  <si>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</si>
  <si>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</si>
  <si>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</si>
  <si>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</si>
  <si>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</si>
  <si>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</si>
  <si>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</si>
  <si>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</si>
  <si>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</si>
  <si>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</si>
  <si>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</si>
  <si>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</si>
  <si>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</si>
  <si>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</si>
  <si>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</si>
  <si>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</si>
  <si>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</si>
  <si>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</si>
  <si>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</si>
  <si>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</si>
  <si>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</si>
  <si>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</si>
  <si>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</si>
  <si>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</si>
  <si>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</si>
  <si>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</si>
  <si>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</si>
  <si>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</si>
  <si>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</si>
  <si>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</si>
  <si>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</si>
  <si>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</si>
  <si>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</si>
  <si>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</si>
  <si>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</si>
  <si>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</si>
  <si>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</si>
  <si>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</si>
  <si>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</si>
  <si>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</si>
  <si>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</si>
  <si>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</si>
  <si>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</si>
  <si>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</si>
  <si>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</si>
  <si>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</si>
  <si>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</si>
  <si>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</si>
  <si>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</si>
  <si>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</si>
  <si>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</si>
  <si>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</si>
  <si>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</si>
  <si>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</si>
  <si>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</si>
  <si>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</si>
  <si>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</si>
  <si>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</si>
  <si>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</si>
  <si>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</si>
  <si>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</si>
  <si>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</si>
  <si>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</si>
  <si>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</si>
  <si>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</si>
  <si>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</si>
  <si>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</si>
  <si>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</si>
  <si>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</si>
  <si>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</si>
  <si>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</si>
  <si>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</si>
  <si>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</si>
  <si>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</si>
  <si>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</si>
  <si>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</si>
  <si>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</si>
  <si>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</si>
  <si>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</si>
  <si>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</si>
  <si>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</si>
  <si>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</si>
  <si>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</si>
  <si>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</si>
  <si>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</si>
  <si>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</si>
  <si>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</si>
  <si>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</si>
  <si>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</si>
  <si>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</si>
  <si>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</si>
  <si>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</si>
  <si>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</si>
  <si>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</si>
  <si>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</si>
  <si>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</si>
  <si>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</si>
  <si>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</si>
  <si>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</si>
  <si>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</si>
  <si>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</si>
  <si>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</si>
  <si>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</si>
  <si>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</si>
  <si>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</si>
  <si>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</si>
  <si>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</si>
  <si>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</si>
  <si>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</si>
  <si>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</si>
  <si>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</si>
  <si>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</si>
  <si>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</si>
  <si>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</si>
  <si>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</si>
  <si>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</si>
  <si>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</si>
  <si>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</si>
  <si>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</si>
  <si>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</si>
  <si>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</si>
  <si>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</si>
  <si>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</si>
  <si>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</si>
  <si>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</si>
  <si>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</si>
  <si>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</si>
  <si>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</si>
  <si>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</si>
  <si>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</si>
  <si>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</si>
  <si>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</si>
  <si>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</si>
  <si>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</si>
  <si>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</si>
  <si>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</si>
  <si>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</si>
  <si>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</si>
  <si>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</si>
  <si>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</si>
  <si>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</si>
  <si>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</si>
  <si>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</si>
  <si>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</si>
  <si>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</si>
  <si>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</si>
  <si>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</si>
  <si>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</si>
  <si>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</si>
  <si>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</si>
  <si>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</si>
  <si>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</si>
  <si>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</si>
  <si>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</si>
  <si>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</si>
  <si>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</si>
  <si>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Pehlman and Dold, P.C.</t>
  </si>
  <si>
    <t>100 North Amos Avenue</t>
  </si>
  <si>
    <t>Springfield</t>
  </si>
  <si>
    <t>IL</t>
  </si>
  <si>
    <t>(217) 787-0563</t>
  </si>
  <si>
    <t>(217) 787-9266</t>
  </si>
  <si>
    <t>060-004845</t>
  </si>
  <si>
    <t>x</t>
  </si>
  <si>
    <t>Brown/Cass/Morgan/Scott/Schuyler</t>
  </si>
  <si>
    <t>651 S. Morgan Street, Room 119</t>
  </si>
  <si>
    <t>Virginia, IL</t>
  </si>
  <si>
    <t>Reggie Clinton, Director</t>
  </si>
  <si>
    <t>tres@casscomm.com</t>
  </si>
  <si>
    <t>(217)452-7239</t>
  </si>
  <si>
    <t>Jamie Nichols</t>
  </si>
  <si>
    <t>Part C. 23 Other than Cash, the Auditor's Report has been qualified due to the Joint Agreement not maintaining a formal record system to track fixed assets accounted for in the General Fixed Asset Account Group.</t>
  </si>
  <si>
    <t>Education Fund Acct 4799- CTE- Perkins Secondary ISBE Source of Funds 4745</t>
  </si>
  <si>
    <t>Two Rivers Career Ed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</si>
</sst>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7" fillId="0" borderId="0" applyFont="0" applyFill="0" applyBorder="0" applyAlignment="0" applyProtection="0"/>
    <xf numFmtId="0" fontId="30" fillId="0" borderId="0" applyNumberFormat="0" applyFill="0" applyBorder="0" applyAlignment="0" applyProtection="0">
      <alignment vertical="top"/>
      <protection locked="0"/>
    </xf>
    <xf numFmtId="0" fontId="7" fillId="0" borderId="0"/>
    <xf numFmtId="0" fontId="4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2" fillId="0" borderId="0"/>
    <xf numFmtId="0" fontId="6" fillId="0" borderId="0"/>
    <xf numFmtId="0" fontId="49" fillId="0" borderId="0" applyNumberFormat="0" applyFill="0" applyBorder="0" applyAlignment="0" applyProtection="0"/>
    <xf numFmtId="0" fontId="5" fillId="0" borderId="0"/>
    <xf numFmtId="0" fontId="4" fillId="0" borderId="0"/>
    <xf numFmtId="0" fontId="1" fillId="0" borderId="0"/>
  </cellStyleXfs>
  <cellXfs count="2501">
    <xf numFmtId="0" fontId="0" fillId="0" borderId="0" xfId="0"/>
    <xf numFmtId="0" fontId="7" fillId="0" borderId="0" xfId="0" applyFont="1"/>
    <xf numFmtId="0" fontId="12" fillId="0" borderId="0" xfId="0" applyFont="1"/>
    <xf numFmtId="0" fontId="0" fillId="0" borderId="0" xfId="0" applyAlignment="1">
      <alignment horizontal="left" vertical="center"/>
    </xf>
    <xf numFmtId="0" fontId="8" fillId="0" borderId="0" xfId="0" applyFont="1"/>
    <xf numFmtId="0" fontId="0" fillId="0" borderId="0" xfId="0" applyProtection="1"/>
    <xf numFmtId="0" fontId="0" fillId="0" borderId="0" xfId="0" applyBorder="1" applyProtection="1"/>
    <xf numFmtId="0" fontId="12" fillId="0" borderId="0" xfId="0" applyFont="1" applyAlignment="1"/>
    <xf numFmtId="0" fontId="0" fillId="0" borderId="0" xfId="0" applyFill="1"/>
    <xf numFmtId="0" fontId="12" fillId="0" borderId="0" xfId="0" applyFont="1" applyFill="1"/>
    <xf numFmtId="0" fontId="21" fillId="0" borderId="0" xfId="0" applyFont="1" applyProtection="1"/>
    <xf numFmtId="0" fontId="21" fillId="0" borderId="0" xfId="0" applyFont="1" applyProtection="1">
      <protection locked="0"/>
    </xf>
    <xf numFmtId="0" fontId="7" fillId="0" borderId="0" xfId="0" applyFont="1" applyProtection="1"/>
    <xf numFmtId="0" fontId="0" fillId="0" borderId="0" xfId="0" applyFill="1" applyProtection="1"/>
    <xf numFmtId="0" fontId="23" fillId="0" borderId="0" xfId="0" applyFont="1" applyAlignment="1" applyProtection="1">
      <alignment horizontal="right" vertical="top"/>
    </xf>
    <xf numFmtId="164" fontId="12" fillId="0" borderId="0" xfId="0" applyNumberFormat="1" applyFont="1" applyAlignment="1" applyProtection="1">
      <alignment horizontal="left" wrapText="1"/>
    </xf>
    <xf numFmtId="0" fontId="12" fillId="0" borderId="0" xfId="0" applyFont="1" applyAlignment="1">
      <alignment horizontal="left" wrapText="1"/>
    </xf>
    <xf numFmtId="49" fontId="25" fillId="0" borderId="0" xfId="0" applyNumberFormat="1" applyFont="1" applyAlignment="1">
      <alignment horizontal="right" vertical="top" indent="1"/>
    </xf>
    <xf numFmtId="49" fontId="25" fillId="0" borderId="0" xfId="0" applyNumberFormat="1" applyFont="1" applyAlignment="1">
      <alignment horizontal="right" vertical="top"/>
    </xf>
    <xf numFmtId="0" fontId="0" fillId="0" borderId="0" xfId="0" applyAlignment="1"/>
    <xf numFmtId="0" fontId="12" fillId="0" borderId="0" xfId="0" applyFont="1" applyAlignment="1">
      <alignment horizontal="left"/>
    </xf>
    <xf numFmtId="0" fontId="22" fillId="0" borderId="0" xfId="0" applyFont="1"/>
    <xf numFmtId="49" fontId="27" fillId="0" borderId="0" xfId="0" applyNumberFormat="1" applyFont="1" applyAlignment="1">
      <alignment horizontal="right" vertical="top" indent="1"/>
    </xf>
    <xf numFmtId="0" fontId="23" fillId="0" borderId="0" xfId="0" applyFont="1" applyAlignment="1" applyProtection="1">
      <alignment horizontal="left" vertical="center" wrapText="1"/>
    </xf>
    <xf numFmtId="0" fontId="0" fillId="0" borderId="0" xfId="0" applyAlignment="1">
      <alignment horizontal="left" vertical="center" wrapText="1"/>
    </xf>
    <xf numFmtId="49" fontId="25" fillId="0" borderId="0" xfId="0" applyNumberFormat="1" applyFont="1" applyAlignment="1">
      <alignment horizontal="right" vertical="center"/>
    </xf>
    <xf numFmtId="0" fontId="11" fillId="0" borderId="0" xfId="12" applyFont="1" applyBorder="1" applyAlignment="1" applyProtection="1">
      <alignment vertical="center"/>
    </xf>
    <xf numFmtId="0" fontId="13" fillId="0" borderId="0" xfId="12" applyNumberFormat="1" applyFont="1" applyBorder="1" applyAlignment="1" applyProtection="1">
      <alignment horizontal="left" vertical="center"/>
    </xf>
    <xf numFmtId="0" fontId="13" fillId="0" borderId="0" xfId="12" applyNumberFormat="1" applyFont="1" applyBorder="1" applyAlignment="1" applyProtection="1">
      <alignment vertical="center"/>
    </xf>
    <xf numFmtId="0" fontId="8"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1" fillId="0" borderId="0" xfId="12" applyNumberFormat="1" applyFont="1" applyBorder="1" applyAlignment="1" applyProtection="1">
      <alignment horizontal="left" vertical="center"/>
    </xf>
    <xf numFmtId="0" fontId="8" fillId="0" borderId="0" xfId="12" applyNumberFormat="1" applyFont="1" applyBorder="1" applyAlignment="1" applyProtection="1">
      <alignment horizontal="left" vertical="center"/>
    </xf>
    <xf numFmtId="0" fontId="11" fillId="0" borderId="0" xfId="0" applyNumberFormat="1" applyFont="1" applyBorder="1" applyAlignment="1" applyProtection="1">
      <alignment vertical="center"/>
    </xf>
    <xf numFmtId="0" fontId="11" fillId="0" borderId="0" xfId="12" applyNumberFormat="1" applyFont="1" applyBorder="1" applyAlignment="1" applyProtection="1">
      <alignment horizontal="centerContinuous" vertical="center"/>
    </xf>
    <xf numFmtId="0" fontId="21" fillId="0" borderId="0" xfId="0" applyFont="1" applyFill="1" applyProtection="1"/>
    <xf numFmtId="0" fontId="11" fillId="0" borderId="0" xfId="12" applyFont="1" applyBorder="1" applyAlignment="1" applyProtection="1">
      <alignment horizontal="left" vertical="center"/>
    </xf>
    <xf numFmtId="0" fontId="29" fillId="0" borderId="0" xfId="12" applyFont="1" applyBorder="1" applyAlignment="1" applyProtection="1">
      <alignment vertical="center"/>
    </xf>
    <xf numFmtId="0" fontId="10" fillId="0" borderId="0" xfId="12" applyFont="1" applyBorder="1" applyAlignment="1" applyProtection="1">
      <alignment horizontal="center" vertical="center"/>
    </xf>
    <xf numFmtId="0" fontId="10" fillId="0" borderId="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8" fillId="0" borderId="0" xfId="12" applyFont="1" applyBorder="1" applyAlignment="1" applyProtection="1">
      <alignment vertical="center"/>
    </xf>
    <xf numFmtId="0" fontId="9" fillId="0" borderId="0" xfId="12" applyFont="1" applyBorder="1" applyAlignment="1" applyProtection="1">
      <alignment horizontal="left" vertical="center"/>
    </xf>
    <xf numFmtId="0" fontId="11" fillId="0" borderId="0" xfId="12" quotePrefix="1" applyNumberFormat="1" applyFont="1" applyBorder="1" applyAlignment="1" applyProtection="1">
      <alignment horizontal="left" vertical="center"/>
    </xf>
    <xf numFmtId="0" fontId="8" fillId="0" borderId="12" xfId="12" applyFont="1" applyBorder="1" applyAlignment="1" applyProtection="1">
      <alignment vertical="center"/>
    </xf>
    <xf numFmtId="0" fontId="11" fillId="0" borderId="16" xfId="12" applyFont="1" applyBorder="1" applyAlignment="1" applyProtection="1">
      <alignment vertical="center"/>
    </xf>
    <xf numFmtId="0" fontId="11" fillId="0" borderId="10" xfId="12" applyFont="1" applyBorder="1" applyAlignment="1" applyProtection="1">
      <alignment vertical="center"/>
    </xf>
    <xf numFmtId="0" fontId="8" fillId="0" borderId="17" xfId="12" applyFont="1" applyBorder="1" applyAlignment="1" applyProtection="1">
      <alignment vertical="center"/>
    </xf>
    <xf numFmtId="0" fontId="11" fillId="0" borderId="18" xfId="12" applyFont="1" applyBorder="1" applyAlignment="1" applyProtection="1">
      <alignment vertical="center"/>
    </xf>
    <xf numFmtId="0" fontId="13" fillId="0" borderId="0" xfId="0" applyNumberFormat="1" applyFont="1" applyFill="1" applyBorder="1" applyAlignment="1" applyProtection="1">
      <alignment vertical="center"/>
    </xf>
    <xf numFmtId="0" fontId="8" fillId="0" borderId="16" xfId="12" applyNumberFormat="1" applyFont="1" applyBorder="1" applyAlignment="1" applyProtection="1">
      <alignment vertical="center"/>
    </xf>
    <xf numFmtId="0" fontId="11" fillId="0" borderId="16" xfId="12" applyNumberFormat="1" applyFont="1" applyBorder="1" applyAlignment="1" applyProtection="1">
      <alignment vertical="center"/>
    </xf>
    <xf numFmtId="0" fontId="11" fillId="0" borderId="20"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1" fillId="0" borderId="17" xfId="12" applyNumberFormat="1" applyFont="1" applyBorder="1" applyAlignment="1" applyProtection="1">
      <alignment vertical="center"/>
    </xf>
    <xf numFmtId="0" fontId="11" fillId="0" borderId="18" xfId="12" applyNumberFormat="1" applyFont="1" applyBorder="1" applyAlignment="1" applyProtection="1">
      <alignment vertical="center"/>
    </xf>
    <xf numFmtId="0" fontId="8" fillId="0" borderId="10" xfId="12" applyNumberFormat="1" applyFont="1" applyBorder="1" applyAlignment="1" applyProtection="1">
      <alignment horizontal="left" vertical="center"/>
    </xf>
    <xf numFmtId="0" fontId="11" fillId="0" borderId="10" xfId="12" applyNumberFormat="1" applyFont="1" applyBorder="1" applyAlignment="1" applyProtection="1">
      <alignment vertical="center"/>
    </xf>
    <xf numFmtId="0" fontId="11" fillId="0" borderId="16" xfId="12" applyNumberFormat="1" applyFont="1" applyFill="1" applyBorder="1" applyAlignment="1" applyProtection="1">
      <alignment vertical="center"/>
    </xf>
    <xf numFmtId="0" fontId="13" fillId="0" borderId="16" xfId="0" applyNumberFormat="1" applyFont="1" applyFill="1" applyBorder="1" applyAlignment="1" applyProtection="1">
      <alignment vertical="center"/>
    </xf>
    <xf numFmtId="0" fontId="13" fillId="0" borderId="10"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8" fillId="0" borderId="10" xfId="12" applyNumberFormat="1" applyFont="1" applyFill="1" applyBorder="1" applyAlignment="1" applyProtection="1">
      <alignment vertical="center"/>
    </xf>
    <xf numFmtId="0" fontId="8" fillId="0" borderId="12" xfId="12" quotePrefix="1" applyNumberFormat="1" applyFont="1" applyBorder="1" applyAlignment="1" applyProtection="1">
      <alignment horizontal="left" vertical="center"/>
    </xf>
    <xf numFmtId="0" fontId="11" fillId="0" borderId="17" xfId="12" applyNumberFormat="1" applyFont="1" applyBorder="1" applyAlignment="1" applyProtection="1">
      <alignment horizontal="right" vertical="center"/>
    </xf>
    <xf numFmtId="0" fontId="8" fillId="0" borderId="0" xfId="0" applyFont="1" applyAlignment="1">
      <alignment horizontal="left" vertical="center"/>
    </xf>
    <xf numFmtId="0" fontId="8" fillId="0" borderId="0" xfId="0" applyFont="1" applyAlignment="1"/>
    <xf numFmtId="0" fontId="0" fillId="0" borderId="16" xfId="0" applyNumberFormat="1" applyBorder="1" applyAlignment="1">
      <alignment horizontal="left" vertical="center"/>
    </xf>
    <xf numFmtId="0" fontId="11" fillId="0" borderId="12" xfId="12" applyFont="1" applyBorder="1" applyAlignment="1" applyProtection="1">
      <alignment vertical="center"/>
    </xf>
    <xf numFmtId="0" fontId="8" fillId="0" borderId="16" xfId="0" applyNumberFormat="1" applyFont="1" applyBorder="1" applyAlignment="1">
      <alignment horizontal="left" vertical="center"/>
    </xf>
    <xf numFmtId="0" fontId="8" fillId="0" borderId="18" xfId="12" applyNumberFormat="1" applyFont="1" applyBorder="1" applyAlignment="1" applyProtection="1">
      <alignment vertical="center"/>
    </xf>
    <xf numFmtId="0" fontId="8" fillId="0" borderId="10" xfId="12" applyNumberFormat="1" applyFont="1" applyBorder="1" applyAlignment="1" applyProtection="1">
      <alignment vertical="center"/>
    </xf>
    <xf numFmtId="0" fontId="8" fillId="0" borderId="16" xfId="12" applyNumberFormat="1" applyFont="1" applyBorder="1" applyAlignment="1" applyProtection="1">
      <alignment horizontal="left" vertical="center"/>
    </xf>
    <xf numFmtId="0" fontId="8" fillId="0" borderId="16" xfId="12" applyFont="1" applyBorder="1" applyAlignment="1" applyProtection="1">
      <alignment vertical="center"/>
    </xf>
    <xf numFmtId="0" fontId="11" fillId="0" borderId="0" xfId="12"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11"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0" applyNumberFormat="1" applyFont="1" applyBorder="1" applyAlignment="1">
      <alignment horizontal="left" vertical="center"/>
    </xf>
    <xf numFmtId="0" fontId="11" fillId="0" borderId="16" xfId="12" applyFont="1" applyBorder="1" applyAlignment="1" applyProtection="1">
      <alignment horizontal="left" vertical="center"/>
    </xf>
    <xf numFmtId="0" fontId="8" fillId="0" borderId="16" xfId="12" applyFont="1" applyBorder="1" applyAlignment="1" applyProtection="1">
      <alignment horizontal="left" vertical="center"/>
    </xf>
    <xf numFmtId="0" fontId="11" fillId="0" borderId="10" xfId="12" applyFont="1" applyBorder="1" applyAlignment="1" applyProtection="1">
      <alignment horizontal="left" vertical="center"/>
    </xf>
    <xf numFmtId="0" fontId="10"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8" fillId="0" borderId="12" xfId="12" applyNumberFormat="1" applyFont="1" applyBorder="1" applyAlignment="1" applyProtection="1">
      <alignment horizontal="left" vertical="center"/>
    </xf>
    <xf numFmtId="0" fontId="8" fillId="0" borderId="12" xfId="12" applyNumberFormat="1" applyFont="1" applyFill="1" applyBorder="1" applyAlignment="1" applyProtection="1">
      <alignment vertical="center"/>
    </xf>
    <xf numFmtId="0" fontId="8" fillId="0" borderId="12" xfId="0" applyNumberFormat="1" applyFont="1" applyFill="1" applyBorder="1" applyAlignment="1" applyProtection="1">
      <alignment vertical="center"/>
    </xf>
    <xf numFmtId="0" fontId="8" fillId="0" borderId="17" xfId="0" applyNumberFormat="1" applyFont="1" applyFill="1" applyBorder="1" applyAlignment="1" applyProtection="1">
      <alignment vertical="center"/>
    </xf>
    <xf numFmtId="0" fontId="8" fillId="0" borderId="12" xfId="12" applyNumberFormat="1" applyFont="1" applyBorder="1" applyAlignment="1" applyProtection="1">
      <alignment vertical="center"/>
    </xf>
    <xf numFmtId="0" fontId="8" fillId="0" borderId="17" xfId="12" applyNumberFormat="1" applyFont="1" applyBorder="1" applyAlignment="1" applyProtection="1">
      <alignment horizontal="left" vertical="center"/>
    </xf>
    <xf numFmtId="0" fontId="8" fillId="0" borderId="16" xfId="12" quotePrefix="1" applyNumberFormat="1" applyFont="1" applyBorder="1" applyAlignment="1" applyProtection="1">
      <alignment horizontal="left" vertical="center"/>
    </xf>
    <xf numFmtId="0" fontId="11" fillId="0" borderId="16" xfId="0" applyNumberFormat="1" applyFont="1" applyBorder="1" applyAlignment="1">
      <alignment vertical="center"/>
    </xf>
    <xf numFmtId="0" fontId="8" fillId="0" borderId="0" xfId="12" applyNumberFormat="1" applyFont="1" applyBorder="1" applyAlignment="1" applyProtection="1">
      <alignment horizontal="left" vertical="center" indent="1"/>
    </xf>
    <xf numFmtId="0" fontId="11" fillId="0" borderId="19" xfId="12" applyNumberFormat="1" applyFont="1" applyBorder="1" applyAlignment="1" applyProtection="1">
      <alignment vertical="center"/>
    </xf>
    <xf numFmtId="0" fontId="8" fillId="0" borderId="20" xfId="12" applyNumberFormat="1" applyFont="1" applyBorder="1" applyAlignment="1" applyProtection="1">
      <alignment vertical="top"/>
    </xf>
    <xf numFmtId="0" fontId="8" fillId="0" borderId="20" xfId="12" quotePrefix="1" applyNumberFormat="1" applyFont="1" applyBorder="1" applyAlignment="1" applyProtection="1">
      <alignment horizontal="left" vertical="center"/>
    </xf>
    <xf numFmtId="0" fontId="11" fillId="0" borderId="11" xfId="12" applyNumberFormat="1" applyFont="1" applyBorder="1" applyAlignment="1" applyProtection="1">
      <alignment vertical="center"/>
    </xf>
    <xf numFmtId="0" fontId="33" fillId="0" borderId="18" xfId="0" applyFont="1" applyBorder="1" applyAlignment="1">
      <alignment horizontal="left" vertical="center" indent="1"/>
    </xf>
    <xf numFmtId="0" fontId="18" fillId="0" borderId="0" xfId="12" applyNumberFormat="1" applyFont="1" applyBorder="1" applyAlignment="1" applyProtection="1">
      <alignment horizontal="center" vertical="center"/>
    </xf>
    <xf numFmtId="0" fontId="13" fillId="0" borderId="0" xfId="12" applyNumberFormat="1" applyFont="1" applyBorder="1" applyAlignment="1" applyProtection="1">
      <alignment horizontal="left" vertical="center" indent="2"/>
    </xf>
    <xf numFmtId="0" fontId="18" fillId="0" borderId="2" xfId="12" applyFont="1" applyBorder="1" applyAlignment="1" applyProtection="1">
      <alignment horizontal="center" vertical="center"/>
      <protection locked="0"/>
    </xf>
    <xf numFmtId="0" fontId="18" fillId="0" borderId="2" xfId="12" applyNumberFormat="1" applyFont="1" applyBorder="1" applyAlignment="1" applyProtection="1">
      <alignment horizontal="center" vertical="center"/>
      <protection locked="0"/>
    </xf>
    <xf numFmtId="0" fontId="28" fillId="0" borderId="0" xfId="12" applyFont="1" applyBorder="1" applyAlignment="1" applyProtection="1">
      <alignment horizontal="left" vertical="center"/>
    </xf>
    <xf numFmtId="0" fontId="10" fillId="0" borderId="2" xfId="12" applyFont="1" applyBorder="1" applyAlignment="1" applyProtection="1">
      <alignment horizontal="center" vertical="center"/>
      <protection locked="0"/>
    </xf>
    <xf numFmtId="0" fontId="8" fillId="0" borderId="12" xfId="0" applyNumberFormat="1" applyFont="1" applyBorder="1" applyAlignment="1" applyProtection="1">
      <alignment horizontal="left" vertical="center"/>
    </xf>
    <xf numFmtId="0" fontId="10" fillId="0" borderId="16" xfId="0" applyFont="1" applyBorder="1" applyAlignment="1" applyProtection="1">
      <alignment horizontal="left" vertical="center"/>
    </xf>
    <xf numFmtId="49" fontId="10" fillId="0" borderId="16" xfId="0" applyNumberFormat="1" applyFont="1" applyBorder="1" applyAlignment="1" applyProtection="1">
      <alignment horizontal="left" vertical="center" wrapText="1"/>
    </xf>
    <xf numFmtId="49" fontId="10" fillId="0" borderId="10" xfId="0" applyNumberFormat="1" applyFont="1" applyBorder="1" applyAlignment="1" applyProtection="1">
      <alignment horizontal="left" vertical="center" wrapText="1"/>
    </xf>
    <xf numFmtId="0" fontId="10" fillId="0" borderId="12" xfId="12" applyNumberFormat="1" applyFont="1" applyFill="1" applyBorder="1" applyAlignment="1" applyProtection="1">
      <alignment horizontal="left" vertical="center" indent="1"/>
    </xf>
    <xf numFmtId="0" fontId="10" fillId="0" borderId="16" xfId="0" applyFont="1" applyBorder="1" applyAlignment="1" applyProtection="1">
      <alignment horizontal="left" vertical="center" indent="1"/>
    </xf>
    <xf numFmtId="0" fontId="11" fillId="0" borderId="0" xfId="12" applyFont="1" applyBorder="1" applyAlignment="1" applyProtection="1">
      <alignment horizontal="left" vertical="center" indent="1"/>
    </xf>
    <xf numFmtId="0" fontId="20" fillId="0" borderId="0" xfId="12" applyNumberFormat="1" applyFont="1" applyBorder="1" applyAlignment="1" applyProtection="1">
      <alignment horizontal="left" vertical="center" indent="1"/>
    </xf>
    <xf numFmtId="0" fontId="11" fillId="0" borderId="19" xfId="12" applyFont="1" applyBorder="1" applyAlignment="1" applyProtection="1">
      <alignment vertical="center"/>
    </xf>
    <xf numFmtId="0" fontId="10" fillId="0" borderId="0" xfId="0" applyFont="1" applyBorder="1" applyAlignment="1" applyProtection="1">
      <alignment horizontal="left" vertical="center" indent="1"/>
    </xf>
    <xf numFmtId="0" fontId="11" fillId="0" borderId="0" xfId="12" applyFont="1" applyFill="1" applyBorder="1" applyAlignment="1" applyProtection="1">
      <alignment vertical="center"/>
    </xf>
    <xf numFmtId="0" fontId="11" fillId="0" borderId="17" xfId="12" applyFont="1" applyBorder="1" applyAlignment="1" applyProtection="1">
      <alignment vertical="center"/>
    </xf>
    <xf numFmtId="0" fontId="13" fillId="0" borderId="20" xfId="12" applyNumberFormat="1" applyFont="1" applyBorder="1" applyAlignment="1" applyProtection="1">
      <alignment vertical="center"/>
    </xf>
    <xf numFmtId="0" fontId="8" fillId="0" borderId="0" xfId="12" applyNumberFormat="1" applyFont="1" applyBorder="1" applyAlignment="1" applyProtection="1">
      <alignment horizontal="center" vertical="center"/>
    </xf>
    <xf numFmtId="0" fontId="31" fillId="0" borderId="0" xfId="0" applyFont="1" applyBorder="1" applyAlignment="1" applyProtection="1">
      <alignment horizontal="left" vertical="center" indent="1"/>
    </xf>
    <xf numFmtId="0" fontId="11" fillId="0" borderId="12" xfId="12" applyFont="1" applyFill="1" applyBorder="1" applyAlignment="1" applyProtection="1">
      <alignment vertical="center"/>
    </xf>
    <xf numFmtId="0" fontId="11" fillId="0" borderId="16" xfId="12" applyFont="1" applyFill="1" applyBorder="1" applyAlignment="1" applyProtection="1">
      <alignment vertical="center"/>
    </xf>
    <xf numFmtId="0" fontId="11" fillId="0" borderId="10" xfId="12" applyFont="1" applyFill="1" applyBorder="1" applyAlignment="1" applyProtection="1">
      <alignment vertical="center"/>
    </xf>
    <xf numFmtId="0" fontId="11" fillId="0" borderId="18" xfId="0" applyNumberFormat="1" applyFont="1" applyBorder="1" applyAlignment="1" applyProtection="1">
      <alignment horizontal="left" vertical="center"/>
    </xf>
    <xf numFmtId="0" fontId="0" fillId="0" borderId="0" xfId="0" applyBorder="1" applyAlignment="1">
      <alignment horizontal="left" indent="2"/>
    </xf>
    <xf numFmtId="164" fontId="31" fillId="0" borderId="0" xfId="0" applyNumberFormat="1" applyFont="1" applyBorder="1" applyAlignment="1" applyProtection="1">
      <alignment horizontal="center" vertical="center"/>
    </xf>
    <xf numFmtId="0" fontId="11" fillId="0" borderId="16" xfId="0" applyNumberFormat="1" applyFont="1" applyBorder="1" applyAlignment="1">
      <alignment horizontal="left" vertical="center"/>
    </xf>
    <xf numFmtId="0" fontId="21" fillId="0" borderId="0" xfId="0" applyFont="1" applyFill="1"/>
    <xf numFmtId="168" fontId="12" fillId="0" borderId="0" xfId="0" applyNumberFormat="1" applyFont="1"/>
    <xf numFmtId="0" fontId="21" fillId="0" borderId="0" xfId="0" applyFont="1"/>
    <xf numFmtId="0" fontId="32" fillId="0" borderId="0" xfId="2" applyFont="1" applyBorder="1" applyAlignment="1" applyProtection="1"/>
    <xf numFmtId="0" fontId="16" fillId="0" borderId="0" xfId="0" applyFont="1" applyBorder="1" applyProtection="1"/>
    <xf numFmtId="0" fontId="16" fillId="0" borderId="18" xfId="0" applyFont="1" applyBorder="1" applyProtection="1"/>
    <xf numFmtId="0" fontId="38" fillId="0" borderId="0" xfId="0" applyFont="1" applyBorder="1" applyProtection="1"/>
    <xf numFmtId="0" fontId="0" fillId="0" borderId="19" xfId="0" applyBorder="1" applyProtection="1"/>
    <xf numFmtId="0" fontId="0" fillId="0" borderId="20" xfId="0" applyBorder="1" applyProtection="1"/>
    <xf numFmtId="0" fontId="10" fillId="0" borderId="22" xfId="0" applyFont="1" applyBorder="1" applyAlignment="1" applyProtection="1">
      <alignment horizontal="center"/>
      <protection locked="0"/>
    </xf>
    <xf numFmtId="0" fontId="14" fillId="0" borderId="0" xfId="12" applyFont="1" applyBorder="1" applyAlignment="1" applyProtection="1">
      <alignment horizontal="left" vertical="center" indent="1"/>
    </xf>
    <xf numFmtId="1" fontId="7" fillId="0" borderId="0" xfId="0" applyNumberFormat="1" applyFont="1" applyAlignment="1">
      <alignment horizontal="right"/>
    </xf>
    <xf numFmtId="1" fontId="7" fillId="0" borderId="0" xfId="0" applyNumberFormat="1" applyFont="1" applyFill="1" applyAlignment="1">
      <alignment horizontal="right"/>
    </xf>
    <xf numFmtId="0" fontId="11" fillId="0" borderId="0" xfId="0" applyFont="1" applyBorder="1" applyAlignment="1" applyProtection="1">
      <alignment horizontal="left" vertical="center" indent="1"/>
    </xf>
    <xf numFmtId="0" fontId="7" fillId="0" borderId="0" xfId="0" applyFont="1" applyBorder="1" applyAlignment="1" applyProtection="1">
      <alignment horizontal="left" vertical="center" indent="1"/>
    </xf>
    <xf numFmtId="0" fontId="8" fillId="0" borderId="0" xfId="0" applyFont="1" applyAlignment="1">
      <alignment horizontal="left" wrapText="1"/>
    </xf>
    <xf numFmtId="49" fontId="24" fillId="0" borderId="0" xfId="0" applyNumberFormat="1" applyFont="1" applyAlignment="1">
      <alignment horizontal="center" vertical="top"/>
    </xf>
    <xf numFmtId="49" fontId="24" fillId="0" borderId="0" xfId="0" applyNumberFormat="1" applyFont="1" applyAlignment="1">
      <alignment horizontal="right" vertical="top"/>
    </xf>
    <xf numFmtId="0" fontId="8" fillId="0" borderId="0" xfId="0" applyNumberFormat="1" applyFont="1" applyAlignment="1">
      <alignment horizontal="left" wrapText="1"/>
    </xf>
    <xf numFmtId="49" fontId="24" fillId="0" borderId="0" xfId="0" applyNumberFormat="1" applyFont="1" applyAlignment="1">
      <alignment horizontal="right" vertical="center"/>
    </xf>
    <xf numFmtId="0" fontId="47" fillId="0" borderId="0" xfId="0" applyFont="1" applyAlignment="1">
      <alignment horizontal="left" wrapText="1" indent="4"/>
    </xf>
    <xf numFmtId="0" fontId="17" fillId="0" borderId="2" xfId="12" applyNumberFormat="1" applyFont="1" applyBorder="1" applyAlignment="1" applyProtection="1">
      <alignment horizontal="center" vertical="center"/>
      <protection locked="0"/>
    </xf>
    <xf numFmtId="0" fontId="17" fillId="0" borderId="2" xfId="12" applyFont="1" applyBorder="1" applyAlignment="1" applyProtection="1">
      <alignment horizontal="center" vertical="center"/>
      <protection locked="0"/>
    </xf>
    <xf numFmtId="14" fontId="7" fillId="0" borderId="0" xfId="0" applyNumberFormat="1" applyFont="1" applyAlignment="1">
      <alignment horizontal="right"/>
    </xf>
    <xf numFmtId="0" fontId="31" fillId="0" borderId="17" xfId="12" applyNumberFormat="1" applyFont="1" applyFill="1" applyBorder="1" applyAlignment="1" applyProtection="1">
      <alignment horizontal="left" vertical="center" indent="1"/>
    </xf>
    <xf numFmtId="0" fontId="10" fillId="0" borderId="17" xfId="12" applyNumberFormat="1" applyFont="1" applyFill="1" applyBorder="1" applyAlignment="1" applyProtection="1">
      <alignment horizontal="left" vertical="center" indent="1"/>
    </xf>
    <xf numFmtId="0" fontId="13" fillId="0" borderId="17" xfId="12" applyNumberFormat="1" applyFont="1" applyBorder="1" applyAlignment="1" applyProtection="1">
      <alignment vertical="center"/>
    </xf>
    <xf numFmtId="0" fontId="11" fillId="0" borderId="126" xfId="12" applyNumberFormat="1" applyFont="1" applyBorder="1" applyAlignment="1" applyProtection="1">
      <alignment horizontal="right" vertical="center"/>
    </xf>
    <xf numFmtId="0" fontId="8" fillId="0" borderId="126" xfId="12" applyFont="1" applyBorder="1" applyAlignment="1" applyProtection="1">
      <alignment vertical="center"/>
    </xf>
    <xf numFmtId="0" fontId="11" fillId="0" borderId="129" xfId="12" applyFont="1" applyBorder="1" applyAlignment="1" applyProtection="1">
      <alignment vertical="center"/>
    </xf>
    <xf numFmtId="0" fontId="11" fillId="0" borderId="127" xfId="12" applyFont="1" applyBorder="1" applyAlignment="1" applyProtection="1">
      <alignment vertical="center"/>
    </xf>
    <xf numFmtId="1" fontId="7" fillId="0" borderId="0" xfId="0" applyNumberFormat="1" applyFont="1" applyAlignment="1">
      <alignment horizontal="center" vertical="center"/>
    </xf>
    <xf numFmtId="0" fontId="8" fillId="0" borderId="136" xfId="12" applyFont="1" applyBorder="1" applyAlignment="1" applyProtection="1">
      <alignment vertical="center"/>
    </xf>
    <xf numFmtId="0" fontId="8" fillId="0" borderId="12" xfId="12" applyFont="1" applyBorder="1" applyAlignment="1" applyProtection="1">
      <alignment horizontal="left" vertical="center"/>
    </xf>
    <xf numFmtId="0" fontId="51" fillId="0" borderId="47" xfId="0" applyFont="1" applyFill="1" applyBorder="1" applyAlignment="1">
      <alignment horizontal="left" vertical="center"/>
    </xf>
    <xf numFmtId="0" fontId="52" fillId="0" borderId="0" xfId="0" applyFont="1" applyBorder="1"/>
    <xf numFmtId="0" fontId="52" fillId="0" borderId="47" xfId="0" applyFont="1" applyBorder="1" applyAlignment="1">
      <alignment horizontal="centerContinuous" vertical="center"/>
    </xf>
    <xf numFmtId="0" fontId="52" fillId="0" borderId="25" xfId="0" applyFont="1" applyBorder="1"/>
    <xf numFmtId="0" fontId="51" fillId="0" borderId="25" xfId="0" applyFont="1" applyBorder="1" applyAlignment="1">
      <alignment horizontal="left" vertical="center"/>
    </xf>
    <xf numFmtId="0" fontId="51" fillId="0" borderId="25" xfId="0" applyFont="1" applyBorder="1" applyAlignment="1">
      <alignment horizontal="center" vertical="center" wrapText="1"/>
    </xf>
    <xf numFmtId="0" fontId="52" fillId="0" borderId="0" xfId="0" applyFont="1" applyBorder="1" applyAlignment="1">
      <alignment horizontal="left"/>
    </xf>
    <xf numFmtId="0" fontId="51" fillId="0" borderId="0" xfId="0" applyFont="1" applyBorder="1"/>
    <xf numFmtId="49" fontId="52" fillId="0" borderId="0" xfId="0" applyNumberFormat="1" applyFont="1" applyBorder="1" applyAlignment="1">
      <alignment horizontal="left"/>
    </xf>
    <xf numFmtId="49" fontId="53" fillId="0" borderId="0" xfId="2" applyNumberFormat="1" applyFont="1" applyBorder="1" applyAlignment="1" applyProtection="1">
      <alignment horizontal="center"/>
    </xf>
    <xf numFmtId="49" fontId="52" fillId="0" borderId="0" xfId="0" applyNumberFormat="1" applyFont="1" applyBorder="1" applyAlignment="1">
      <alignment horizontal="center"/>
    </xf>
    <xf numFmtId="0" fontId="52" fillId="0" borderId="0" xfId="0" applyFont="1" applyBorder="1" applyAlignment="1">
      <alignment horizontal="left" indent="1"/>
    </xf>
    <xf numFmtId="0" fontId="51" fillId="0" borderId="0" xfId="0" applyFont="1" applyBorder="1" applyAlignment="1">
      <alignment horizontal="left"/>
    </xf>
    <xf numFmtId="0" fontId="52" fillId="0" borderId="0" xfId="0" applyFont="1" applyBorder="1" applyAlignment="1">
      <alignment horizontal="centerContinuous" vertical="center"/>
    </xf>
    <xf numFmtId="0" fontId="52" fillId="0" borderId="0" xfId="0" applyFont="1" applyBorder="1" applyAlignment="1">
      <alignment vertical="center"/>
    </xf>
    <xf numFmtId="0" fontId="55" fillId="0" borderId="0" xfId="2" applyFont="1" applyBorder="1" applyAlignment="1" applyProtection="1">
      <alignment horizontal="left" indent="2"/>
    </xf>
    <xf numFmtId="0" fontId="56" fillId="0" borderId="0" xfId="0" applyFont="1" applyBorder="1"/>
    <xf numFmtId="0" fontId="59" fillId="0" borderId="0" xfId="0" applyFont="1" applyBorder="1"/>
    <xf numFmtId="164" fontId="61" fillId="0" borderId="0" xfId="0" applyNumberFormat="1" applyFont="1" applyBorder="1" applyAlignment="1" applyProtection="1">
      <alignment vertical="center"/>
    </xf>
    <xf numFmtId="0" fontId="54" fillId="0" borderId="0" xfId="0" applyFont="1" applyBorder="1"/>
    <xf numFmtId="0" fontId="54" fillId="0" borderId="0" xfId="0" applyFont="1" applyBorder="1" applyAlignment="1" applyProtection="1">
      <alignment vertical="center"/>
    </xf>
    <xf numFmtId="0" fontId="52" fillId="0" borderId="0" xfId="0" applyFont="1" applyBorder="1" applyAlignment="1" applyProtection="1">
      <alignment horizontal="left" vertical="top"/>
      <protection locked="0"/>
    </xf>
    <xf numFmtId="0" fontId="52" fillId="0" borderId="0" xfId="0" applyFont="1" applyFill="1" applyBorder="1"/>
    <xf numFmtId="0" fontId="59" fillId="0" borderId="0" xfId="0" applyFont="1" applyBorder="1" applyAlignment="1">
      <alignment vertical="center"/>
    </xf>
    <xf numFmtId="49" fontId="52" fillId="0" borderId="0" xfId="0" applyNumberFormat="1" applyFont="1" applyBorder="1" applyAlignment="1">
      <alignment horizontal="center" vertical="center"/>
    </xf>
    <xf numFmtId="49" fontId="52" fillId="0" borderId="0" xfId="0" applyNumberFormat="1" applyFont="1" applyBorder="1" applyAlignment="1">
      <alignment vertical="center"/>
    </xf>
    <xf numFmtId="49" fontId="64" fillId="0" borderId="0" xfId="0" applyNumberFormat="1" applyFont="1" applyBorder="1" applyAlignment="1">
      <alignment horizontal="left" vertical="center"/>
    </xf>
    <xf numFmtId="49" fontId="52" fillId="0" borderId="0" xfId="0" applyNumberFormat="1" applyFont="1" applyBorder="1" applyAlignment="1">
      <alignment horizontal="left" indent="2"/>
    </xf>
    <xf numFmtId="49" fontId="52" fillId="0" borderId="0" xfId="0" applyNumberFormat="1" applyFont="1" applyBorder="1"/>
    <xf numFmtId="49" fontId="52" fillId="0" borderId="0" xfId="0" applyNumberFormat="1" applyFont="1" applyBorder="1" applyAlignment="1">
      <alignment horizontal="left" indent="1"/>
    </xf>
    <xf numFmtId="49" fontId="55" fillId="0" borderId="0" xfId="2" applyNumberFormat="1" applyFont="1" applyBorder="1" applyAlignment="1" applyProtection="1">
      <alignment horizontal="left" indent="1"/>
    </xf>
    <xf numFmtId="49" fontId="52" fillId="0" borderId="0" xfId="0" applyNumberFormat="1" applyFont="1" applyFill="1" applyBorder="1" applyAlignment="1">
      <alignment horizontal="left" indent="1"/>
    </xf>
    <xf numFmtId="49" fontId="52" fillId="0" borderId="0" xfId="0" applyNumberFormat="1" applyFont="1" applyFill="1" applyBorder="1" applyAlignment="1">
      <alignment horizontal="left" indent="2"/>
    </xf>
    <xf numFmtId="49" fontId="52" fillId="0" borderId="0" xfId="0" applyNumberFormat="1" applyFont="1" applyFill="1" applyBorder="1" applyAlignment="1">
      <alignment horizontal="left" indent="3"/>
    </xf>
    <xf numFmtId="49" fontId="58" fillId="0" borderId="0" xfId="0" applyNumberFormat="1" applyFont="1" applyBorder="1" applyAlignment="1">
      <alignment horizontal="left" indent="2"/>
    </xf>
    <xf numFmtId="49" fontId="60" fillId="0" borderId="0" xfId="0" applyNumberFormat="1" applyFont="1" applyBorder="1" applyAlignment="1">
      <alignment horizontal="left" indent="5"/>
    </xf>
    <xf numFmtId="49" fontId="60" fillId="0" borderId="0" xfId="0" applyNumberFormat="1" applyFont="1" applyBorder="1" applyAlignment="1">
      <alignment horizontal="left" indent="3"/>
    </xf>
    <xf numFmtId="49" fontId="57" fillId="0" borderId="0" xfId="0" applyNumberFormat="1" applyFont="1" applyBorder="1" applyAlignment="1">
      <alignment horizontal="left"/>
    </xf>
    <xf numFmtId="49" fontId="55" fillId="0" borderId="0" xfId="2" applyNumberFormat="1" applyFont="1" applyBorder="1" applyAlignment="1" applyProtection="1">
      <alignment horizontal="left" indent="3"/>
    </xf>
    <xf numFmtId="49" fontId="52" fillId="0" borderId="0" xfId="0" applyNumberFormat="1" applyFont="1" applyFill="1" applyBorder="1"/>
    <xf numFmtId="49" fontId="55" fillId="0" borderId="0" xfId="2" applyNumberFormat="1" applyFont="1" applyBorder="1" applyAlignment="1" applyProtection="1">
      <alignment horizontal="left" indent="2"/>
    </xf>
    <xf numFmtId="0" fontId="54" fillId="0" borderId="0" xfId="0" applyFont="1" applyBorder="1" applyProtection="1"/>
    <xf numFmtId="0" fontId="54" fillId="0" borderId="0" xfId="0" applyFont="1" applyBorder="1" applyAlignment="1" applyProtection="1">
      <alignment horizontal="left"/>
    </xf>
    <xf numFmtId="164" fontId="59" fillId="0" borderId="0" xfId="0" applyNumberFormat="1" applyFont="1" applyBorder="1" applyAlignment="1" applyProtection="1">
      <alignment horizontal="left"/>
    </xf>
    <xf numFmtId="0" fontId="54" fillId="0" borderId="0" xfId="0" applyFont="1" applyBorder="1" applyAlignment="1" applyProtection="1">
      <alignment horizontal="center" vertical="top" textRotation="180"/>
    </xf>
    <xf numFmtId="0" fontId="54" fillId="0" borderId="0" xfId="0" applyFont="1" applyBorder="1" applyAlignment="1" applyProtection="1"/>
    <xf numFmtId="0" fontId="68" fillId="0" borderId="0" xfId="0" applyFont="1" applyBorder="1" applyAlignment="1" applyProtection="1">
      <alignment horizontal="centerContinuous" vertical="center"/>
    </xf>
    <xf numFmtId="164" fontId="61" fillId="0" borderId="0" xfId="0" applyNumberFormat="1" applyFont="1" applyBorder="1" applyAlignment="1" applyProtection="1">
      <alignment horizontal="left" vertical="center"/>
    </xf>
    <xf numFmtId="0" fontId="52" fillId="0" borderId="0" xfId="0" applyFont="1" applyBorder="1" applyAlignment="1" applyProtection="1">
      <alignment horizontal="left" vertical="center"/>
    </xf>
    <xf numFmtId="0" fontId="54" fillId="0" borderId="0" xfId="0" applyFont="1" applyBorder="1" applyAlignment="1"/>
    <xf numFmtId="0" fontId="68" fillId="0" borderId="0" xfId="0" applyFont="1" applyBorder="1" applyAlignment="1" applyProtection="1">
      <alignment horizontal="center" vertical="center"/>
    </xf>
    <xf numFmtId="0" fontId="59" fillId="0" borderId="0" xfId="0" applyFont="1" applyBorder="1" applyAlignment="1">
      <alignment horizontal="left" vertical="top"/>
    </xf>
    <xf numFmtId="164" fontId="59" fillId="0" borderId="0" xfId="0" applyNumberFormat="1" applyFont="1" applyBorder="1" applyAlignment="1">
      <alignment horizontal="left" vertical="top"/>
    </xf>
    <xf numFmtId="0" fontId="63" fillId="0" borderId="0" xfId="0" applyFont="1" applyBorder="1" applyAlignment="1" applyProtection="1">
      <alignment horizontal="left" vertical="center"/>
    </xf>
    <xf numFmtId="0" fontId="69" fillId="0" borderId="0" xfId="0" applyFont="1" applyBorder="1" applyAlignment="1">
      <alignment horizontal="left" vertical="top"/>
    </xf>
    <xf numFmtId="0" fontId="52" fillId="0" borderId="0" xfId="0" applyFont="1" applyBorder="1" applyProtection="1"/>
    <xf numFmtId="0" fontId="52" fillId="0" borderId="0" xfId="0" applyFont="1" applyBorder="1" applyAlignment="1" applyProtection="1">
      <alignment horizontal="left"/>
    </xf>
    <xf numFmtId="0" fontId="59" fillId="0" borderId="0" xfId="0" applyFont="1" applyBorder="1" applyProtection="1"/>
    <xf numFmtId="0" fontId="51" fillId="0" borderId="0" xfId="0" applyFont="1" applyBorder="1" applyAlignment="1" applyProtection="1">
      <alignment horizontal="center" vertical="center"/>
    </xf>
    <xf numFmtId="164" fontId="51" fillId="0" borderId="2" xfId="0" applyNumberFormat="1" applyFont="1" applyBorder="1" applyAlignment="1" applyProtection="1">
      <alignment horizontal="center" vertical="center"/>
      <protection locked="0"/>
    </xf>
    <xf numFmtId="0" fontId="59" fillId="0" borderId="0" xfId="0" applyFont="1" applyBorder="1" applyAlignment="1">
      <alignment horizontal="left" vertical="center"/>
    </xf>
    <xf numFmtId="0" fontId="52" fillId="0" borderId="0" xfId="0" applyFont="1" applyBorder="1" applyAlignment="1" applyProtection="1">
      <alignment vertical="center"/>
    </xf>
    <xf numFmtId="164" fontId="61" fillId="0" borderId="0" xfId="0" applyNumberFormat="1" applyFont="1" applyBorder="1" applyAlignment="1" applyProtection="1">
      <alignment horizontal="right" vertical="center"/>
    </xf>
    <xf numFmtId="164" fontId="59" fillId="0" borderId="0" xfId="0" applyNumberFormat="1" applyFont="1" applyBorder="1" applyAlignment="1" applyProtection="1">
      <alignment vertical="center"/>
    </xf>
    <xf numFmtId="0" fontId="59" fillId="0" borderId="0" xfId="0" applyFont="1" applyBorder="1" applyAlignment="1" applyProtection="1">
      <alignment horizontal="left" vertical="center" indent="1"/>
    </xf>
    <xf numFmtId="0" fontId="51" fillId="0" borderId="2" xfId="0" applyFont="1" applyBorder="1" applyAlignment="1" applyProtection="1">
      <alignment horizontal="center" vertical="center"/>
      <protection locked="0"/>
    </xf>
    <xf numFmtId="164" fontId="61" fillId="0" borderId="0" xfId="0" applyNumberFormat="1" applyFont="1" applyBorder="1" applyAlignment="1" applyProtection="1">
      <alignment horizontal="right" vertical="center" wrapText="1"/>
    </xf>
    <xf numFmtId="164" fontId="59" fillId="0" borderId="0" xfId="0" applyNumberFormat="1" applyFont="1" applyBorder="1" applyAlignment="1">
      <alignment horizontal="left" vertical="center"/>
    </xf>
    <xf numFmtId="0" fontId="51" fillId="0" borderId="0" xfId="0" applyFont="1" applyBorder="1" applyAlignment="1" applyProtection="1">
      <alignment horizontal="left" vertical="center"/>
    </xf>
    <xf numFmtId="164" fontId="70" fillId="0" borderId="0" xfId="0" applyNumberFormat="1" applyFont="1" applyBorder="1" applyAlignment="1" applyProtection="1">
      <alignment horizontal="left" vertical="center" indent="1"/>
    </xf>
    <xf numFmtId="0" fontId="59" fillId="0" borderId="0" xfId="0" applyFont="1" applyAlignment="1">
      <alignment horizontal="left" vertical="center"/>
    </xf>
    <xf numFmtId="0" fontId="59" fillId="0" borderId="0" xfId="0" applyFont="1" applyAlignment="1">
      <alignment horizontal="left" vertical="center" indent="1"/>
    </xf>
    <xf numFmtId="0" fontId="70" fillId="0" borderId="0" xfId="0" applyFont="1" applyAlignment="1">
      <alignment horizontal="left" vertical="center" indent="1"/>
    </xf>
    <xf numFmtId="0" fontId="51" fillId="0" borderId="21" xfId="0" applyFont="1" applyBorder="1" applyAlignment="1" applyProtection="1">
      <alignment horizontal="center" vertical="center"/>
      <protection locked="0"/>
    </xf>
    <xf numFmtId="0" fontId="59" fillId="0" borderId="0" xfId="0" applyFont="1" applyBorder="1" applyAlignment="1">
      <alignment horizontal="left" vertical="center" indent="1"/>
    </xf>
    <xf numFmtId="0" fontId="51" fillId="0" borderId="0" xfId="0" applyFont="1" applyBorder="1" applyAlignment="1" applyProtection="1">
      <alignment horizontal="center" vertical="center"/>
      <protection locked="0"/>
    </xf>
    <xf numFmtId="0" fontId="59" fillId="0" borderId="0" xfId="0" applyFont="1" applyBorder="1" applyAlignment="1" applyProtection="1">
      <alignment vertical="center"/>
    </xf>
    <xf numFmtId="0" fontId="70" fillId="0" borderId="0" xfId="0" applyFont="1" applyAlignment="1">
      <alignment horizontal="left" vertical="center"/>
    </xf>
    <xf numFmtId="0" fontId="59" fillId="0" borderId="0" xfId="0" applyFont="1" applyBorder="1" applyAlignment="1" applyProtection="1">
      <alignment horizontal="left" vertical="top"/>
    </xf>
    <xf numFmtId="0" fontId="59" fillId="0" borderId="0" xfId="0" applyFont="1" applyBorder="1" applyAlignment="1" applyProtection="1">
      <alignment horizontal="left" vertical="top" indent="1"/>
    </xf>
    <xf numFmtId="0" fontId="70" fillId="0" borderId="0" xfId="0" applyFont="1" applyBorder="1" applyAlignment="1" applyProtection="1">
      <alignment horizontal="left" vertical="top" indent="1"/>
    </xf>
    <xf numFmtId="0" fontId="59" fillId="0" borderId="0" xfId="0" applyFont="1" applyAlignment="1">
      <alignment vertical="top"/>
    </xf>
    <xf numFmtId="0" fontId="59" fillId="0" borderId="0" xfId="0" applyFont="1" applyBorder="1" applyAlignment="1" applyProtection="1">
      <alignment vertical="top"/>
    </xf>
    <xf numFmtId="0" fontId="62" fillId="0" borderId="2" xfId="0" applyFont="1" applyBorder="1" applyAlignment="1" applyProtection="1">
      <alignment horizontal="center"/>
      <protection locked="0"/>
    </xf>
    <xf numFmtId="164" fontId="61" fillId="0" borderId="0" xfId="0" applyNumberFormat="1" applyFont="1" applyBorder="1" applyAlignment="1" applyProtection="1">
      <alignment horizontal="right"/>
    </xf>
    <xf numFmtId="0" fontId="54" fillId="0" borderId="21" xfId="0" applyFont="1" applyBorder="1" applyAlignment="1" applyProtection="1">
      <alignment horizontal="left"/>
    </xf>
    <xf numFmtId="0" fontId="59" fillId="0" borderId="0" xfId="0" applyFont="1" applyBorder="1" applyAlignment="1" applyProtection="1">
      <alignment horizontal="left" vertical="center"/>
    </xf>
    <xf numFmtId="0" fontId="54" fillId="0" borderId="0" xfId="0" applyFont="1" applyBorder="1" applyAlignment="1" applyProtection="1">
      <alignment horizontal="left" vertical="center"/>
    </xf>
    <xf numFmtId="14" fontId="52" fillId="0" borderId="0" xfId="0" applyNumberFormat="1" applyFont="1" applyBorder="1" applyAlignment="1" applyProtection="1">
      <alignment horizontal="center" vertical="center"/>
    </xf>
    <xf numFmtId="14" fontId="62" fillId="0" borderId="78" xfId="0" applyNumberFormat="1" applyFont="1" applyBorder="1" applyAlignment="1" applyProtection="1">
      <alignment horizontal="center" vertical="center"/>
      <protection locked="0"/>
    </xf>
    <xf numFmtId="0" fontId="72" fillId="0" borderId="0" xfId="0" applyFont="1" applyAlignment="1">
      <alignment horizontal="left" vertical="center"/>
    </xf>
    <xf numFmtId="0" fontId="54" fillId="0" borderId="0" xfId="0" applyFont="1" applyAlignment="1">
      <alignment horizontal="left" vertical="center"/>
    </xf>
    <xf numFmtId="0" fontId="63" fillId="0" borderId="0" xfId="0" applyFont="1" applyBorder="1" applyAlignment="1" applyProtection="1">
      <alignment horizontal="left" vertical="center" wrapText="1"/>
    </xf>
    <xf numFmtId="0" fontId="51" fillId="0" borderId="0" xfId="0" applyFont="1" applyBorder="1" applyAlignment="1" applyProtection="1">
      <alignment horizontal="center" vertical="center" wrapText="1"/>
    </xf>
    <xf numFmtId="0" fontId="52" fillId="0" borderId="0" xfId="0" applyFont="1" applyBorder="1" applyAlignment="1" applyProtection="1">
      <alignment horizontal="left" vertical="top"/>
    </xf>
    <xf numFmtId="0" fontId="54" fillId="0" borderId="0" xfId="0" applyFont="1" applyBorder="1" applyAlignment="1">
      <alignment horizontal="left" vertical="top"/>
    </xf>
    <xf numFmtId="0" fontId="54" fillId="0" borderId="0" xfId="0" applyFont="1" applyBorder="1" applyAlignment="1">
      <alignment horizontal="center" vertical="top"/>
    </xf>
    <xf numFmtId="0" fontId="59" fillId="0" borderId="0" xfId="0" applyFont="1" applyAlignment="1">
      <alignment horizontal="left"/>
    </xf>
    <xf numFmtId="0" fontId="59" fillId="0" borderId="0" xfId="0" applyFont="1"/>
    <xf numFmtId="0" fontId="54" fillId="0" borderId="0" xfId="0" applyFont="1" applyBorder="1" applyAlignment="1" applyProtection="1">
      <alignment horizontal="right" vertical="center"/>
    </xf>
    <xf numFmtId="14" fontId="54" fillId="0" borderId="100" xfId="0" applyNumberFormat="1" applyFont="1" applyBorder="1" applyAlignment="1" applyProtection="1">
      <alignment vertical="center"/>
      <protection locked="0"/>
    </xf>
    <xf numFmtId="164" fontId="51" fillId="0" borderId="0" xfId="0" applyNumberFormat="1" applyFont="1" applyBorder="1" applyAlignment="1" applyProtection="1">
      <alignment horizontal="center" vertical="center"/>
    </xf>
    <xf numFmtId="0" fontId="73" fillId="10" borderId="101" xfId="0" applyFont="1" applyFill="1" applyBorder="1" applyAlignment="1">
      <alignment horizontal="center" vertical="center"/>
    </xf>
    <xf numFmtId="0" fontId="73" fillId="10" borderId="102" xfId="0" applyFont="1" applyFill="1" applyBorder="1" applyAlignment="1">
      <alignment horizontal="center" vertical="center"/>
    </xf>
    <xf numFmtId="0" fontId="51" fillId="18" borderId="122" xfId="0" applyFont="1" applyFill="1" applyBorder="1" applyAlignment="1" applyProtection="1">
      <alignment horizontal="left" vertical="center"/>
    </xf>
    <xf numFmtId="164" fontId="51" fillId="18" borderId="122" xfId="0" applyNumberFormat="1" applyFont="1" applyFill="1" applyBorder="1" applyAlignment="1" applyProtection="1">
      <alignment horizontal="center" vertical="center"/>
    </xf>
    <xf numFmtId="164" fontId="61" fillId="18" borderId="122" xfId="0" applyNumberFormat="1" applyFont="1" applyFill="1" applyBorder="1" applyAlignment="1" applyProtection="1">
      <alignment vertical="center"/>
    </xf>
    <xf numFmtId="0" fontId="74" fillId="11" borderId="123" xfId="0" applyFont="1" applyFill="1" applyBorder="1" applyAlignment="1">
      <alignment horizontal="left" vertical="center"/>
    </xf>
    <xf numFmtId="38" fontId="46" fillId="11" borderId="103" xfId="0" applyNumberFormat="1" applyFont="1" applyFill="1" applyBorder="1" applyAlignment="1">
      <alignment horizontal="right"/>
    </xf>
    <xf numFmtId="38" fontId="46" fillId="11" borderId="110" xfId="0" applyNumberFormat="1" applyFont="1" applyFill="1" applyBorder="1" applyAlignment="1">
      <alignment horizontal="right"/>
    </xf>
    <xf numFmtId="0" fontId="75" fillId="12" borderId="103" xfId="0" applyFont="1" applyFill="1" applyBorder="1" applyAlignment="1">
      <alignment vertical="center"/>
    </xf>
    <xf numFmtId="164" fontId="51" fillId="14" borderId="118"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54" fillId="14" borderId="103" xfId="0" applyFont="1" applyFill="1" applyBorder="1" applyAlignment="1" applyProtection="1">
      <alignment vertical="center"/>
    </xf>
    <xf numFmtId="38" fontId="46" fillId="12" borderId="121" xfId="0" applyNumberFormat="1" applyFont="1" applyFill="1" applyBorder="1" applyAlignment="1" applyProtection="1">
      <alignment horizontal="right"/>
      <protection locked="0"/>
    </xf>
    <xf numFmtId="38" fontId="46" fillId="12" borderId="103" xfId="0" applyNumberFormat="1" applyFont="1" applyFill="1" applyBorder="1" applyAlignment="1" applyProtection="1">
      <alignment horizontal="right"/>
      <protection locked="0"/>
    </xf>
    <xf numFmtId="38" fontId="46" fillId="12" borderId="110" xfId="0" applyNumberFormat="1" applyFont="1" applyFill="1" applyBorder="1" applyAlignment="1" applyProtection="1">
      <alignment horizontal="right"/>
      <protection locked="0"/>
    </xf>
    <xf numFmtId="0" fontId="51" fillId="18" borderId="110" xfId="0" applyFont="1" applyFill="1" applyBorder="1" applyAlignment="1" applyProtection="1">
      <alignment horizontal="center" vertical="center"/>
    </xf>
    <xf numFmtId="164" fontId="51" fillId="18" borderId="110" xfId="0" applyNumberFormat="1" applyFont="1" applyFill="1" applyBorder="1" applyAlignment="1" applyProtection="1">
      <alignment horizontal="center" vertical="center"/>
    </xf>
    <xf numFmtId="164" fontId="61" fillId="18" borderId="110" xfId="0" applyNumberFormat="1" applyFont="1" applyFill="1" applyBorder="1" applyAlignment="1" applyProtection="1">
      <alignment vertical="center"/>
    </xf>
    <xf numFmtId="0" fontId="74" fillId="11" borderId="103" xfId="0" applyFont="1" applyFill="1" applyBorder="1" applyAlignment="1">
      <alignment horizontal="left" vertical="center"/>
    </xf>
    <xf numFmtId="0" fontId="51" fillId="18" borderId="0" xfId="0" applyFont="1" applyFill="1" applyBorder="1" applyAlignment="1" applyProtection="1">
      <alignment horizontal="left" vertical="center"/>
    </xf>
    <xf numFmtId="164" fontId="51" fillId="18" borderId="0" xfId="0" applyNumberFormat="1" applyFont="1" applyFill="1" applyBorder="1" applyAlignment="1" applyProtection="1">
      <alignment horizontal="center" vertical="center"/>
    </xf>
    <xf numFmtId="164" fontId="61" fillId="18" borderId="0" xfId="0" applyNumberFormat="1" applyFont="1" applyFill="1" applyBorder="1" applyAlignment="1" applyProtection="1">
      <alignment vertical="center"/>
    </xf>
    <xf numFmtId="0" fontId="59" fillId="14" borderId="118" xfId="0" applyFont="1" applyFill="1" applyBorder="1" applyAlignment="1" applyProtection="1">
      <alignment horizontal="left" vertical="center"/>
    </xf>
    <xf numFmtId="164" fontId="51" fillId="14" borderId="110" xfId="0" applyNumberFormat="1" applyFont="1" applyFill="1" applyBorder="1" applyAlignment="1" applyProtection="1">
      <alignment horizontal="center" vertical="center"/>
    </xf>
    <xf numFmtId="164" fontId="59" fillId="14" borderId="110" xfId="0" applyNumberFormat="1" applyFont="1" applyFill="1" applyBorder="1" applyAlignment="1" applyProtection="1">
      <alignment vertical="center"/>
    </xf>
    <xf numFmtId="0" fontId="75" fillId="12" borderId="103" xfId="0" applyFont="1" applyFill="1" applyBorder="1" applyAlignment="1">
      <alignment horizontal="left" vertical="center"/>
    </xf>
    <xf numFmtId="0" fontId="51" fillId="14" borderId="119" xfId="0" applyFont="1" applyFill="1" applyBorder="1" applyAlignment="1" applyProtection="1">
      <alignment horizontal="center" vertical="center"/>
    </xf>
    <xf numFmtId="164" fontId="51" fillId="14" borderId="120" xfId="0" applyNumberFormat="1" applyFont="1" applyFill="1" applyBorder="1" applyAlignment="1" applyProtection="1">
      <alignment horizontal="center" vertical="center"/>
    </xf>
    <xf numFmtId="164" fontId="61" fillId="14" borderId="120" xfId="0" applyNumberFormat="1" applyFont="1" applyFill="1" applyBorder="1" applyAlignment="1" applyProtection="1">
      <alignment vertical="center"/>
    </xf>
    <xf numFmtId="38" fontId="46" fillId="12" borderId="110" xfId="0" applyNumberFormat="1" applyFont="1" applyFill="1" applyBorder="1" applyAlignment="1">
      <alignment horizontal="right"/>
    </xf>
    <xf numFmtId="0" fontId="74" fillId="11" borderId="104" xfId="0" applyFont="1" applyFill="1" applyBorder="1" applyAlignment="1">
      <alignment horizontal="left" vertical="center"/>
    </xf>
    <xf numFmtId="38" fontId="46" fillId="11" borderId="104" xfId="0" applyNumberFormat="1" applyFont="1" applyFill="1" applyBorder="1" applyAlignment="1">
      <alignment horizontal="right"/>
    </xf>
    <xf numFmtId="38" fontId="46" fillId="11" borderId="0" xfId="0" applyNumberFormat="1" applyFont="1" applyFill="1" applyBorder="1" applyAlignment="1" applyProtection="1">
      <alignment horizontal="right"/>
      <protection locked="0"/>
    </xf>
    <xf numFmtId="1" fontId="52" fillId="0" borderId="0" xfId="0" applyNumberFormat="1" applyFont="1" applyBorder="1" applyAlignment="1" applyProtection="1">
      <alignment horizontal="center" vertical="center"/>
    </xf>
    <xf numFmtId="0" fontId="54" fillId="0" borderId="0" xfId="0" applyFont="1" applyBorder="1" applyAlignment="1" applyProtection="1">
      <alignment horizontal="center" vertical="center"/>
    </xf>
    <xf numFmtId="164" fontId="52" fillId="0" borderId="0" xfId="0" applyNumberFormat="1" applyFont="1" applyBorder="1" applyAlignment="1" applyProtection="1">
      <alignment horizontal="left" vertical="center" indent="1"/>
    </xf>
    <xf numFmtId="0" fontId="63" fillId="0" borderId="0" xfId="3" applyFont="1" applyBorder="1" applyAlignment="1" applyProtection="1">
      <alignment horizontal="left" vertical="center"/>
    </xf>
    <xf numFmtId="0" fontId="72" fillId="0" borderId="0" xfId="3" applyFont="1" applyAlignment="1">
      <alignment horizontal="left" vertical="center"/>
    </xf>
    <xf numFmtId="0" fontId="61" fillId="0" borderId="0" xfId="3" applyFont="1" applyBorder="1" applyAlignment="1" applyProtection="1">
      <alignment horizontal="left" vertical="center"/>
    </xf>
    <xf numFmtId="0" fontId="54" fillId="0" borderId="0" xfId="3" applyFont="1" applyBorder="1" applyAlignment="1" applyProtection="1">
      <alignment horizontal="right" vertical="center"/>
    </xf>
    <xf numFmtId="1" fontId="52" fillId="0" borderId="0" xfId="3" applyNumberFormat="1" applyFont="1" applyBorder="1" applyAlignment="1" applyProtection="1">
      <alignment horizontal="center" vertical="center"/>
    </xf>
    <xf numFmtId="0" fontId="54" fillId="0" borderId="0" xfId="3" applyFont="1" applyBorder="1" applyAlignment="1" applyProtection="1">
      <alignment vertical="center"/>
    </xf>
    <xf numFmtId="0" fontId="54" fillId="0" borderId="0" xfId="3" applyFont="1" applyBorder="1" applyAlignment="1" applyProtection="1">
      <alignment horizontal="center" vertical="center"/>
    </xf>
    <xf numFmtId="0" fontId="54" fillId="0" borderId="0" xfId="3" applyNumberFormat="1" applyFont="1" applyBorder="1" applyAlignment="1" applyProtection="1">
      <alignment vertical="center"/>
    </xf>
    <xf numFmtId="0" fontId="59" fillId="0" borderId="0" xfId="3" applyFont="1" applyBorder="1" applyAlignment="1">
      <alignment horizontal="left" indent="1"/>
    </xf>
    <xf numFmtId="0" fontId="52" fillId="0" borderId="0" xfId="3" applyFont="1" applyBorder="1"/>
    <xf numFmtId="164" fontId="61" fillId="0" borderId="0" xfId="3" applyNumberFormat="1" applyFont="1" applyBorder="1" applyAlignment="1" applyProtection="1">
      <alignment vertical="center"/>
    </xf>
    <xf numFmtId="0" fontId="54" fillId="0" borderId="0" xfId="3" applyFont="1" applyBorder="1"/>
    <xf numFmtId="0" fontId="52" fillId="0" borderId="0" xfId="3" applyFont="1" applyBorder="1" applyAlignment="1" applyProtection="1">
      <alignment horizontal="left" vertical="top"/>
    </xf>
    <xf numFmtId="0" fontId="59" fillId="0" borderId="0" xfId="3" applyFont="1" applyBorder="1"/>
    <xf numFmtId="0" fontId="51" fillId="0" borderId="0" xfId="3" applyFont="1" applyBorder="1" applyAlignment="1" applyProtection="1">
      <alignment horizontal="center" vertical="center"/>
    </xf>
    <xf numFmtId="164" fontId="61" fillId="0" borderId="0" xfId="3" applyNumberFormat="1" applyFont="1" applyBorder="1" applyAlignment="1" applyProtection="1">
      <alignment horizontal="right" vertical="center"/>
    </xf>
    <xf numFmtId="0" fontId="76" fillId="0" borderId="0" xfId="3" applyFont="1" applyBorder="1"/>
    <xf numFmtId="0" fontId="54" fillId="0" borderId="0" xfId="3" applyFont="1"/>
    <xf numFmtId="0" fontId="54" fillId="0" borderId="0" xfId="3" applyFont="1" applyProtection="1"/>
    <xf numFmtId="0" fontId="70" fillId="0" borderId="0" xfId="3" applyFont="1" applyBorder="1"/>
    <xf numFmtId="0" fontId="70" fillId="0" borderId="0" xfId="3" applyFont="1" applyBorder="1" applyAlignment="1">
      <alignment horizontal="center" vertical="top"/>
    </xf>
    <xf numFmtId="171" fontId="54" fillId="0" borderId="0" xfId="3" applyNumberFormat="1" applyFont="1" applyBorder="1" applyAlignment="1" applyProtection="1">
      <alignment horizontal="center" vertical="center"/>
    </xf>
    <xf numFmtId="0" fontId="70" fillId="0" borderId="0" xfId="3" applyFont="1" applyBorder="1" applyAlignment="1">
      <alignment horizontal="center"/>
    </xf>
    <xf numFmtId="0" fontId="54" fillId="0" borderId="0" xfId="3" applyFont="1" applyBorder="1" applyProtection="1"/>
    <xf numFmtId="0" fontId="54" fillId="0" borderId="0" xfId="3" applyFont="1" applyProtection="1">
      <protection locked="0"/>
    </xf>
    <xf numFmtId="0" fontId="54" fillId="0" borderId="0" xfId="3" applyFont="1" applyBorder="1" applyProtection="1">
      <protection locked="0"/>
    </xf>
    <xf numFmtId="0" fontId="54" fillId="0" borderId="0" xfId="3" applyFont="1" applyBorder="1" applyAlignment="1">
      <alignment horizontal="center" vertical="center"/>
    </xf>
    <xf numFmtId="164" fontId="59" fillId="0" borderId="0" xfId="3" applyNumberFormat="1" applyFont="1" applyBorder="1"/>
    <xf numFmtId="0" fontId="70" fillId="0" borderId="15" xfId="3" applyFont="1" applyBorder="1" applyAlignment="1">
      <alignment horizontal="center"/>
    </xf>
    <xf numFmtId="0" fontId="52" fillId="0" borderId="0" xfId="3" applyFont="1" applyBorder="1" applyProtection="1"/>
    <xf numFmtId="0" fontId="54" fillId="0" borderId="0" xfId="0" applyFont="1"/>
    <xf numFmtId="0" fontId="70" fillId="0" borderId="0" xfId="0" applyFont="1" applyBorder="1"/>
    <xf numFmtId="0" fontId="70" fillId="0" borderId="0" xfId="0" applyFont="1" applyBorder="1" applyAlignment="1">
      <alignment horizontal="left" vertical="top" wrapText="1"/>
    </xf>
    <xf numFmtId="0" fontId="70" fillId="0" borderId="0" xfId="0" applyFont="1" applyBorder="1" applyAlignment="1">
      <alignment horizontal="center"/>
    </xf>
    <xf numFmtId="0" fontId="70" fillId="0" borderId="0" xfId="0" applyFont="1" applyBorder="1" applyAlignment="1" applyProtection="1">
      <alignment horizontal="center" vertical="top"/>
    </xf>
    <xf numFmtId="0" fontId="54" fillId="0" borderId="0" xfId="0" applyFont="1" applyBorder="1" applyAlignment="1">
      <alignment horizontal="center" vertical="center"/>
    </xf>
    <xf numFmtId="164" fontId="59" fillId="0" borderId="0" xfId="0" applyNumberFormat="1" applyFont="1" applyBorder="1"/>
    <xf numFmtId="0" fontId="51" fillId="0" borderId="0" xfId="0" applyFont="1" applyBorder="1" applyAlignment="1" applyProtection="1">
      <alignment horizontal="center"/>
    </xf>
    <xf numFmtId="0" fontId="70" fillId="0" borderId="0" xfId="0" applyFont="1" applyBorder="1" applyAlignment="1">
      <alignment horizontal="center" vertical="top"/>
    </xf>
    <xf numFmtId="171" fontId="54" fillId="0" borderId="0" xfId="0" applyNumberFormat="1" applyFont="1" applyBorder="1" applyAlignment="1" applyProtection="1">
      <alignment horizontal="center" vertical="center"/>
    </xf>
    <xf numFmtId="164" fontId="59" fillId="0" borderId="0" xfId="0" applyNumberFormat="1" applyFont="1" applyBorder="1" applyProtection="1"/>
    <xf numFmtId="0" fontId="77" fillId="0" borderId="0" xfId="0" applyFont="1" applyBorder="1" applyAlignment="1">
      <alignment horizontal="left" vertical="top" wrapText="1"/>
    </xf>
    <xf numFmtId="166" fontId="54" fillId="0" borderId="0" xfId="0" applyNumberFormat="1" applyFont="1" applyBorder="1" applyAlignment="1" applyProtection="1">
      <alignment horizontal="left" vertical="center"/>
    </xf>
    <xf numFmtId="164" fontId="59" fillId="0" borderId="0" xfId="0" applyNumberFormat="1" applyFont="1" applyBorder="1" applyAlignment="1" applyProtection="1">
      <alignment horizontal="left" vertical="center"/>
    </xf>
    <xf numFmtId="0" fontId="54" fillId="0" borderId="0" xfId="0" applyFont="1" applyAlignment="1">
      <alignment vertical="center"/>
    </xf>
    <xf numFmtId="0" fontId="61" fillId="0" borderId="0" xfId="0" applyFont="1" applyBorder="1" applyAlignment="1" applyProtection="1">
      <alignment vertical="center"/>
    </xf>
    <xf numFmtId="0" fontId="52" fillId="0" borderId="0" xfId="3" applyFont="1" applyBorder="1" applyAlignment="1">
      <alignment horizontal="left" indent="1"/>
    </xf>
    <xf numFmtId="0" fontId="57" fillId="0" borderId="0" xfId="0" applyFont="1" applyBorder="1" applyAlignment="1" applyProtection="1">
      <alignment horizontal="center" vertical="center"/>
    </xf>
    <xf numFmtId="0" fontId="52" fillId="0" borderId="0" xfId="0" applyFont="1" applyAlignment="1" applyProtection="1">
      <alignment vertical="center"/>
    </xf>
    <xf numFmtId="0" fontId="79" fillId="0" borderId="0" xfId="0" applyFont="1" applyBorder="1" applyAlignment="1" applyProtection="1">
      <alignment horizontal="left" vertical="center"/>
    </xf>
    <xf numFmtId="0" fontId="51" fillId="0" borderId="0" xfId="0" applyFont="1" applyBorder="1" applyAlignment="1" applyProtection="1">
      <alignment vertical="center"/>
    </xf>
    <xf numFmtId="0" fontId="80" fillId="0" borderId="0" xfId="0" applyFont="1" applyBorder="1" applyAlignment="1" applyProtection="1">
      <alignment vertical="center"/>
    </xf>
    <xf numFmtId="0" fontId="59" fillId="0" borderId="0" xfId="0" applyFont="1" applyBorder="1" applyAlignment="1" applyProtection="1">
      <alignment horizontal="left" vertical="center" indent="3"/>
    </xf>
    <xf numFmtId="38" fontId="54" fillId="0" borderId="2" xfId="0" applyNumberFormat="1" applyFont="1" applyBorder="1" applyAlignment="1" applyProtection="1">
      <alignment vertical="center"/>
      <protection locked="0"/>
    </xf>
    <xf numFmtId="0" fontId="61" fillId="0" borderId="0" xfId="0" applyFont="1" applyBorder="1" applyAlignment="1" applyProtection="1">
      <alignment horizontal="center" vertical="center"/>
    </xf>
    <xf numFmtId="0" fontId="61" fillId="0" borderId="0" xfId="0" applyFont="1" applyBorder="1" applyAlignment="1" applyProtection="1">
      <alignment horizontal="center" vertical="center" wrapText="1"/>
    </xf>
    <xf numFmtId="176" fontId="54" fillId="0" borderId="2" xfId="0" applyNumberFormat="1" applyFont="1" applyBorder="1" applyAlignment="1" applyProtection="1">
      <alignment vertical="center" wrapText="1"/>
      <protection locked="0"/>
    </xf>
    <xf numFmtId="0" fontId="52" fillId="0" borderId="0" xfId="0" applyFont="1" applyBorder="1" applyAlignment="1" applyProtection="1">
      <alignment horizontal="center" vertical="center"/>
    </xf>
    <xf numFmtId="0" fontId="82" fillId="0" borderId="0" xfId="0" applyFont="1" applyBorder="1" applyAlignment="1" applyProtection="1">
      <alignment horizontal="center" vertical="center" wrapText="1"/>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0" fontId="61" fillId="0" borderId="0" xfId="0" applyFont="1" applyBorder="1" applyAlignment="1" applyProtection="1">
      <alignment horizontal="center"/>
    </xf>
    <xf numFmtId="0" fontId="52" fillId="0" borderId="0" xfId="0" applyFont="1" applyBorder="1" applyAlignment="1" applyProtection="1"/>
    <xf numFmtId="0" fontId="61" fillId="0" borderId="0" xfId="0" applyFont="1" applyBorder="1" applyAlignment="1" applyProtection="1">
      <alignment horizontal="center" wrapText="1"/>
    </xf>
    <xf numFmtId="0" fontId="52" fillId="0" borderId="0" xfId="0" applyFont="1" applyBorder="1" applyAlignment="1" applyProtection="1">
      <alignment horizontal="right" vertical="center"/>
    </xf>
    <xf numFmtId="0" fontId="78" fillId="0" borderId="0" xfId="0" applyFont="1" applyBorder="1" applyAlignment="1" applyProtection="1">
      <alignment vertical="center"/>
    </xf>
    <xf numFmtId="0" fontId="70" fillId="0" borderId="0" xfId="0" applyFont="1" applyBorder="1" applyAlignment="1" applyProtection="1">
      <alignment vertical="center"/>
    </xf>
    <xf numFmtId="38" fontId="51" fillId="0" borderId="2" xfId="0" applyNumberFormat="1" applyFont="1" applyBorder="1" applyAlignment="1" applyProtection="1">
      <alignment horizontal="center" vertical="center"/>
      <protection locked="0"/>
    </xf>
    <xf numFmtId="0" fontId="52" fillId="0" borderId="0" xfId="0" applyFont="1" applyAlignment="1" applyProtection="1">
      <alignment horizontal="right" vertical="center"/>
    </xf>
    <xf numFmtId="0" fontId="59" fillId="0" borderId="17" xfId="0" applyFont="1" applyFill="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2" fillId="0" borderId="17" xfId="0" applyFont="1" applyBorder="1" applyAlignment="1" applyProtection="1">
      <alignment horizontal="right" vertical="center"/>
    </xf>
    <xf numFmtId="40" fontId="59" fillId="0" borderId="0" xfId="0" applyNumberFormat="1" applyFont="1" applyBorder="1" applyAlignment="1" applyProtection="1">
      <alignment horizontal="center" vertical="center"/>
    </xf>
    <xf numFmtId="0" fontId="84" fillId="0" borderId="0" xfId="0" applyFont="1" applyBorder="1" applyAlignment="1" applyProtection="1">
      <alignment vertical="center"/>
    </xf>
    <xf numFmtId="0" fontId="52" fillId="0" borderId="20" xfId="0" applyFont="1" applyFill="1" applyBorder="1" applyAlignment="1" applyProtection="1">
      <alignment vertical="center"/>
    </xf>
    <xf numFmtId="0" fontId="59" fillId="0" borderId="0" xfId="0" applyFont="1" applyBorder="1" applyAlignment="1" applyProtection="1">
      <alignment horizontal="right" vertical="center"/>
    </xf>
    <xf numFmtId="0" fontId="59" fillId="0" borderId="2" xfId="0" applyFont="1" applyBorder="1" applyAlignment="1" applyProtection="1">
      <alignment vertical="center"/>
    </xf>
    <xf numFmtId="38" fontId="54" fillId="6" borderId="2" xfId="0" applyNumberFormat="1" applyFont="1" applyFill="1" applyBorder="1" applyAlignment="1" applyProtection="1">
      <alignment vertical="center"/>
    </xf>
    <xf numFmtId="0" fontId="52" fillId="3" borderId="2" xfId="0" applyFont="1" applyFill="1" applyBorder="1" applyAlignment="1" applyProtection="1">
      <alignment vertical="center"/>
    </xf>
    <xf numFmtId="0" fontId="62" fillId="0" borderId="2" xfId="0" applyNumberFormat="1" applyFont="1" applyBorder="1" applyAlignment="1" applyProtection="1">
      <alignment horizontal="center" vertical="center"/>
      <protection locked="0"/>
    </xf>
    <xf numFmtId="38" fontId="54" fillId="0" borderId="0" xfId="0" applyNumberFormat="1" applyFont="1" applyBorder="1" applyAlignment="1" applyProtection="1">
      <alignment horizontal="center" vertical="center"/>
    </xf>
    <xf numFmtId="0" fontId="54" fillId="0" borderId="0" xfId="0" applyFont="1" applyBorder="1" applyAlignment="1" applyProtection="1">
      <alignment horizontal="left" vertical="top"/>
    </xf>
    <xf numFmtId="0" fontId="78" fillId="0" borderId="0" xfId="0" applyFont="1" applyBorder="1" applyAlignment="1" applyProtection="1">
      <alignment horizontal="left"/>
    </xf>
    <xf numFmtId="0" fontId="78" fillId="0" borderId="0" xfId="0" applyFont="1" applyBorder="1" applyAlignment="1" applyProtection="1"/>
    <xf numFmtId="0" fontId="85" fillId="0" borderId="0" xfId="0" applyFont="1" applyBorder="1" applyAlignment="1" applyProtection="1">
      <alignment horizontal="right" vertical="center"/>
    </xf>
    <xf numFmtId="0" fontId="54" fillId="0" borderId="0" xfId="0" applyFont="1" applyProtection="1"/>
    <xf numFmtId="0" fontId="52" fillId="0" borderId="0" xfId="0" applyFont="1" applyProtection="1"/>
    <xf numFmtId="0" fontId="86" fillId="0" borderId="0" xfId="2" applyFont="1" applyAlignment="1" applyProtection="1">
      <alignment horizontal="centerContinuous" vertical="center"/>
    </xf>
    <xf numFmtId="0" fontId="54" fillId="0" borderId="0" xfId="0" applyFont="1" applyAlignment="1">
      <alignment horizontal="centerContinuous" vertical="center"/>
    </xf>
    <xf numFmtId="0" fontId="52" fillId="0" borderId="0" xfId="0" applyFont="1" applyAlignment="1" applyProtection="1">
      <alignment horizontal="centerContinuous" vertical="center"/>
    </xf>
    <xf numFmtId="0" fontId="62" fillId="0" borderId="0" xfId="0" applyFont="1"/>
    <xf numFmtId="0" fontId="52" fillId="0" borderId="0" xfId="0" applyNumberFormat="1" applyFont="1" applyAlignment="1">
      <alignment horizontal="left"/>
    </xf>
    <xf numFmtId="0" fontId="54" fillId="0" borderId="0" xfId="0" applyFont="1" applyAlignment="1">
      <alignment horizontal="left"/>
    </xf>
    <xf numFmtId="174" fontId="52" fillId="0" borderId="0" xfId="0" applyNumberFormat="1" applyFont="1" applyAlignment="1">
      <alignment horizontal="left"/>
    </xf>
    <xf numFmtId="174" fontId="54" fillId="0" borderId="0" xfId="0" applyNumberFormat="1" applyFont="1" applyAlignment="1">
      <alignment horizontal="left"/>
    </xf>
    <xf numFmtId="0" fontId="52" fillId="0" borderId="0" xfId="0" applyNumberFormat="1" applyFont="1" applyBorder="1" applyAlignment="1" applyProtection="1">
      <alignment horizontal="left"/>
    </xf>
    <xf numFmtId="0" fontId="52" fillId="0" borderId="0" xfId="0" applyFont="1" applyBorder="1" applyAlignment="1" applyProtection="1">
      <alignment horizontal="right"/>
    </xf>
    <xf numFmtId="49" fontId="52" fillId="0" borderId="0" xfId="0" applyNumberFormat="1" applyFont="1" applyBorder="1" applyAlignment="1" applyProtection="1">
      <alignment horizontal="left" vertical="center"/>
    </xf>
    <xf numFmtId="49" fontId="51" fillId="0" borderId="0" xfId="0" applyNumberFormat="1" applyFont="1" applyBorder="1" applyAlignment="1" applyProtection="1">
      <alignment horizontal="left" vertical="center"/>
    </xf>
    <xf numFmtId="0" fontId="51" fillId="0" borderId="0" xfId="0" applyFont="1" applyBorder="1" applyProtection="1"/>
    <xf numFmtId="0" fontId="51" fillId="0" borderId="0" xfId="0" applyFont="1" applyBorder="1" applyAlignment="1" applyProtection="1">
      <alignment horizontal="right"/>
    </xf>
    <xf numFmtId="0" fontId="54" fillId="0" borderId="0" xfId="5" applyNumberFormat="1" applyFont="1" applyBorder="1" applyAlignment="1" applyProtection="1">
      <alignment horizontal="right"/>
    </xf>
    <xf numFmtId="49" fontId="59" fillId="0" borderId="0" xfId="0" applyNumberFormat="1" applyFont="1" applyBorder="1" applyAlignment="1" applyProtection="1">
      <alignment horizontal="left" vertical="center"/>
    </xf>
    <xf numFmtId="0" fontId="59" fillId="0" borderId="0" xfId="0" applyFont="1" applyFill="1" applyBorder="1" applyProtection="1"/>
    <xf numFmtId="40" fontId="59" fillId="0" borderId="0" xfId="0" applyNumberFormat="1" applyFont="1" applyBorder="1" applyAlignment="1" applyProtection="1">
      <alignment horizontal="right"/>
    </xf>
    <xf numFmtId="37" fontId="59" fillId="0" borderId="0" xfId="0" applyNumberFormat="1" applyFont="1" applyBorder="1" applyProtection="1"/>
    <xf numFmtId="175" fontId="59" fillId="0" borderId="0" xfId="0" applyNumberFormat="1" applyFont="1" applyFill="1" applyBorder="1" applyAlignment="1" applyProtection="1">
      <alignment horizontal="right"/>
    </xf>
    <xf numFmtId="173" fontId="59" fillId="0" borderId="0" xfId="0" applyNumberFormat="1" applyFont="1" applyBorder="1" applyProtection="1"/>
    <xf numFmtId="0" fontId="59" fillId="0" borderId="0" xfId="5" applyNumberFormat="1" applyFont="1" applyBorder="1" applyAlignment="1" applyProtection="1">
      <alignment horizontal="right"/>
    </xf>
    <xf numFmtId="0" fontId="59" fillId="0" borderId="0" xfId="0" applyFont="1" applyProtection="1"/>
    <xf numFmtId="0" fontId="59" fillId="0" borderId="0" xfId="0" applyFont="1" applyBorder="1" applyAlignment="1" applyProtection="1">
      <alignment vertical="center" wrapText="1"/>
    </xf>
    <xf numFmtId="0" fontId="59" fillId="0" borderId="0" xfId="0" applyFont="1" applyBorder="1" applyAlignment="1" applyProtection="1">
      <alignment horizontal="right"/>
    </xf>
    <xf numFmtId="2" fontId="59" fillId="0" borderId="0" xfId="0" applyNumberFormat="1" applyFont="1" applyBorder="1" applyAlignment="1" applyProtection="1">
      <alignment horizontal="right"/>
    </xf>
    <xf numFmtId="0" fontId="87" fillId="0" borderId="0" xfId="0" applyFont="1" applyAlignment="1" applyProtection="1">
      <alignment horizontal="left"/>
    </xf>
    <xf numFmtId="0" fontId="59" fillId="0" borderId="0" xfId="0" applyFont="1" applyAlignment="1">
      <alignment wrapText="1"/>
    </xf>
    <xf numFmtId="0" fontId="52" fillId="0" borderId="0" xfId="0" applyFont="1" applyFill="1" applyBorder="1" applyProtection="1"/>
    <xf numFmtId="0" fontId="52" fillId="0" borderId="0" xfId="0" applyFont="1" applyBorder="1" applyAlignment="1" applyProtection="1">
      <alignment horizontal="center"/>
    </xf>
    <xf numFmtId="175" fontId="59" fillId="0" borderId="0" xfId="0" quotePrefix="1" applyNumberFormat="1" applyFont="1" applyBorder="1" applyAlignment="1" applyProtection="1">
      <alignment horizontal="right"/>
    </xf>
    <xf numFmtId="0" fontId="61" fillId="0" borderId="0" xfId="0" applyFont="1" applyProtection="1"/>
    <xf numFmtId="0" fontId="59" fillId="0" borderId="0" xfId="5" quotePrefix="1" applyNumberFormat="1" applyFont="1" applyBorder="1" applyAlignment="1" applyProtection="1">
      <alignment horizontal="right"/>
    </xf>
    <xf numFmtId="0" fontId="59" fillId="0" borderId="0" xfId="0" applyFont="1" applyBorder="1" applyAlignment="1" applyProtection="1">
      <alignment vertical="top" wrapText="1"/>
    </xf>
    <xf numFmtId="37" fontId="59" fillId="0" borderId="0" xfId="0" applyNumberFormat="1" applyFont="1" applyBorder="1" applyAlignment="1" applyProtection="1">
      <alignment horizontal="right"/>
    </xf>
    <xf numFmtId="175" fontId="59" fillId="8" borderId="0" xfId="0" quotePrefix="1" applyNumberFormat="1" applyFont="1" applyFill="1" applyBorder="1" applyAlignment="1" applyProtection="1">
      <alignment horizontal="right"/>
    </xf>
    <xf numFmtId="38" fontId="59" fillId="0" borderId="0" xfId="0" applyNumberFormat="1" applyFont="1" applyBorder="1" applyProtection="1"/>
    <xf numFmtId="40" fontId="59" fillId="0" borderId="0" xfId="0" applyNumberFormat="1" applyFont="1" applyFill="1" applyBorder="1" applyAlignment="1" applyProtection="1">
      <alignment horizontal="right"/>
    </xf>
    <xf numFmtId="1" fontId="59" fillId="0" borderId="0" xfId="0" applyNumberFormat="1" applyFont="1" applyBorder="1" applyProtection="1"/>
    <xf numFmtId="39" fontId="59" fillId="0" borderId="0" xfId="0" applyNumberFormat="1" applyFont="1" applyBorder="1" applyProtection="1"/>
    <xf numFmtId="1" fontId="54" fillId="0" borderId="0" xfId="5" applyNumberFormat="1" applyFont="1" applyBorder="1" applyAlignment="1" applyProtection="1">
      <alignment horizontal="right"/>
    </xf>
    <xf numFmtId="40" fontId="59" fillId="0" borderId="0" xfId="0" applyNumberFormat="1" applyFont="1" applyBorder="1" applyAlignment="1" applyProtection="1">
      <alignment horizontal="right" vertical="center"/>
    </xf>
    <xf numFmtId="3" fontId="59" fillId="0" borderId="0" xfId="0" applyNumberFormat="1" applyFont="1" applyBorder="1" applyAlignment="1" applyProtection="1">
      <alignment horizontal="right" vertical="center"/>
    </xf>
    <xf numFmtId="173" fontId="59" fillId="0" borderId="0" xfId="0" applyNumberFormat="1" applyFont="1" applyBorder="1" applyAlignment="1" applyProtection="1">
      <alignment horizontal="right"/>
    </xf>
    <xf numFmtId="2" fontId="59" fillId="0" borderId="0" xfId="0" applyNumberFormat="1" applyFont="1" applyBorder="1" applyAlignment="1" applyProtection="1">
      <alignment horizontal="right" vertical="center"/>
    </xf>
    <xf numFmtId="40" fontId="59" fillId="0" borderId="0" xfId="0" applyNumberFormat="1" applyFont="1" applyFill="1" applyBorder="1" applyAlignment="1" applyProtection="1">
      <alignment horizontal="right" vertical="center"/>
    </xf>
    <xf numFmtId="49" fontId="59" fillId="0" borderId="0" xfId="0" applyNumberFormat="1" applyFont="1" applyBorder="1" applyProtection="1"/>
    <xf numFmtId="0" fontId="59" fillId="0" borderId="0" xfId="0" applyFont="1" applyBorder="1" applyAlignment="1" applyProtection="1">
      <alignment horizontal="center"/>
    </xf>
    <xf numFmtId="172" fontId="59" fillId="0" borderId="0" xfId="0" applyNumberFormat="1" applyFont="1" applyBorder="1" applyAlignment="1" applyProtection="1">
      <alignment horizontal="right"/>
    </xf>
    <xf numFmtId="0" fontId="61" fillId="0" borderId="0" xfId="0" applyFont="1" applyFill="1" applyBorder="1" applyAlignment="1" applyProtection="1">
      <alignment horizontal="center"/>
    </xf>
    <xf numFmtId="0" fontId="52" fillId="0" borderId="0" xfId="0" applyFont="1" applyFill="1" applyBorder="1" applyAlignment="1" applyProtection="1">
      <alignment horizontal="right"/>
    </xf>
    <xf numFmtId="0" fontId="51" fillId="0" borderId="0" xfId="0" applyFont="1" applyFill="1" applyBorder="1" applyAlignment="1" applyProtection="1">
      <alignment horizontal="left"/>
    </xf>
    <xf numFmtId="0" fontId="62" fillId="0" borderId="0" xfId="0" applyFont="1" applyFill="1" applyBorder="1" applyAlignment="1" applyProtection="1">
      <alignment horizontal="right"/>
    </xf>
    <xf numFmtId="2" fontId="62" fillId="0" borderId="0" xfId="0" applyNumberFormat="1" applyFont="1" applyFill="1" applyBorder="1" applyAlignment="1" applyProtection="1">
      <alignment horizontal="right"/>
    </xf>
    <xf numFmtId="0" fontId="85" fillId="0" borderId="0" xfId="0" applyFont="1" applyProtection="1"/>
    <xf numFmtId="0" fontId="52" fillId="0" borderId="0" xfId="0" applyFont="1" applyFill="1" applyBorder="1" applyAlignment="1" applyProtection="1">
      <alignment horizontal="center"/>
    </xf>
    <xf numFmtId="0" fontId="63" fillId="0" borderId="0" xfId="5" applyNumberFormat="1" applyFont="1" applyFill="1" applyBorder="1" applyAlignment="1" applyProtection="1">
      <alignment horizontal="right"/>
    </xf>
    <xf numFmtId="49" fontId="85" fillId="0" borderId="0" xfId="0" applyNumberFormat="1" applyFont="1" applyAlignment="1" applyProtection="1">
      <alignment horizontal="right" vertical="top"/>
    </xf>
    <xf numFmtId="0" fontId="59" fillId="0" borderId="0" xfId="0" applyFont="1" applyBorder="1" applyAlignment="1" applyProtection="1">
      <alignment horizontal="left"/>
    </xf>
    <xf numFmtId="49" fontId="52" fillId="0" borderId="0" xfId="0" applyNumberFormat="1" applyFont="1" applyBorder="1" applyAlignment="1" applyProtection="1">
      <alignment horizontal="left" vertical="top"/>
    </xf>
    <xf numFmtId="0" fontId="59" fillId="0" borderId="0" xfId="0" applyFont="1" applyAlignment="1" applyProtection="1">
      <alignment horizontal="left"/>
    </xf>
    <xf numFmtId="49" fontId="52" fillId="0" borderId="0" xfId="0" applyNumberFormat="1" applyFont="1" applyAlignment="1" applyProtection="1">
      <alignment horizontal="left" vertical="center"/>
    </xf>
    <xf numFmtId="49" fontId="52" fillId="0" borderId="0" xfId="0" applyNumberFormat="1" applyFont="1" applyAlignment="1" applyProtection="1">
      <alignment horizontal="left" vertical="top"/>
    </xf>
    <xf numFmtId="0" fontId="52" fillId="0" borderId="0" xfId="0" applyFont="1" applyAlignment="1" applyProtection="1">
      <alignment horizontal="right"/>
    </xf>
    <xf numFmtId="0" fontId="59" fillId="0" borderId="0" xfId="0" applyFont="1" applyAlignment="1" applyProtection="1">
      <alignment horizontal="right"/>
    </xf>
    <xf numFmtId="49" fontId="83" fillId="0" borderId="0" xfId="0" applyNumberFormat="1" applyFont="1" applyAlignment="1" applyProtection="1">
      <alignment horizontal="right" vertical="top"/>
    </xf>
    <xf numFmtId="0" fontId="59" fillId="0" borderId="3" xfId="0" applyFont="1" applyBorder="1" applyAlignment="1" applyProtection="1">
      <alignment horizontal="center" vertical="center"/>
    </xf>
    <xf numFmtId="49" fontId="51" fillId="0" borderId="3" xfId="0" applyNumberFormat="1"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62" fillId="0" borderId="12" xfId="0" applyNumberFormat="1" applyFont="1" applyBorder="1" applyAlignment="1" applyProtection="1">
      <alignment horizontal="centerContinuous" vertical="center"/>
    </xf>
    <xf numFmtId="49" fontId="54" fillId="0" borderId="10" xfId="0" applyNumberFormat="1" applyFont="1" applyBorder="1" applyAlignment="1" applyProtection="1">
      <alignment horizontal="centerContinuous" vertical="center"/>
    </xf>
    <xf numFmtId="0" fontId="54" fillId="0" borderId="0" xfId="0" applyFont="1" applyAlignment="1" applyProtection="1">
      <alignment vertical="center"/>
    </xf>
    <xf numFmtId="1" fontId="61" fillId="0" borderId="4" xfId="0" applyNumberFormat="1" applyFont="1" applyBorder="1" applyAlignment="1" applyProtection="1">
      <alignment horizontal="center" vertical="center" wrapText="1"/>
    </xf>
    <xf numFmtId="3" fontId="61" fillId="0" borderId="4" xfId="0" applyNumberFormat="1"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43" fontId="61" fillId="0" borderId="2" xfId="1" applyFont="1" applyBorder="1" applyAlignment="1" applyProtection="1">
      <alignment horizontal="center" vertical="center" wrapText="1"/>
    </xf>
    <xf numFmtId="0" fontId="61" fillId="0" borderId="2" xfId="0" applyFont="1" applyBorder="1" applyAlignment="1" applyProtection="1">
      <alignment horizontal="center" vertical="center" wrapTex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center" vertical="center"/>
    </xf>
    <xf numFmtId="38" fontId="52" fillId="0" borderId="14" xfId="0" applyNumberFormat="1" applyFont="1" applyBorder="1" applyAlignment="1" applyProtection="1">
      <alignment horizontal="right"/>
      <protection locked="0"/>
    </xf>
    <xf numFmtId="38" fontId="52" fillId="0" borderId="2" xfId="0" applyNumberFormat="1" applyFont="1" applyBorder="1" applyAlignment="1" applyProtection="1">
      <alignment horizontal="right"/>
      <protection locked="0"/>
    </xf>
    <xf numFmtId="38" fontId="52" fillId="0" borderId="2" xfId="0" applyNumberFormat="1" applyFont="1" applyFill="1" applyBorder="1" applyAlignment="1" applyProtection="1">
      <alignment horizontal="right"/>
      <protection locked="0"/>
    </xf>
    <xf numFmtId="38" fontId="52" fillId="3" borderId="26" xfId="0" applyNumberFormat="1" applyFont="1" applyFill="1" applyBorder="1" applyAlignment="1" applyProtection="1">
      <alignment horizontal="right"/>
    </xf>
    <xf numFmtId="38" fontId="52" fillId="3" borderId="18" xfId="0" applyNumberFormat="1" applyFont="1" applyFill="1" applyBorder="1" applyAlignment="1" applyProtection="1">
      <alignment horizontal="right"/>
    </xf>
    <xf numFmtId="0" fontId="59" fillId="0" borderId="2" xfId="0" applyFont="1" applyBorder="1" applyAlignment="1" applyProtection="1">
      <alignment horizontal="center" vertical="center"/>
    </xf>
    <xf numFmtId="38" fontId="52" fillId="0" borderId="3" xfId="0" applyNumberFormat="1" applyFont="1" applyBorder="1" applyAlignment="1" applyProtection="1">
      <alignment horizontal="right"/>
      <protection locked="0"/>
    </xf>
    <xf numFmtId="38" fontId="52" fillId="0" borderId="0" xfId="0" applyNumberFormat="1" applyFont="1" applyBorder="1" applyAlignment="1" applyProtection="1">
      <alignment horizontal="right"/>
      <protection locked="0"/>
    </xf>
    <xf numFmtId="0" fontId="59" fillId="0" borderId="14" xfId="0" applyFont="1" applyBorder="1" applyAlignment="1" applyProtection="1">
      <alignment horizontal="left" vertical="center" indent="1"/>
    </xf>
    <xf numFmtId="38" fontId="52" fillId="0" borderId="3" xfId="0" applyNumberFormat="1" applyFont="1" applyFill="1" applyBorder="1" applyAlignment="1" applyProtection="1">
      <alignment horizontal="right"/>
      <protection locked="0"/>
    </xf>
    <xf numFmtId="38" fontId="52" fillId="6" borderId="3" xfId="0" applyNumberFormat="1" applyFont="1" applyFill="1" applyBorder="1" applyAlignment="1" applyProtection="1">
      <alignment horizontal="right"/>
    </xf>
    <xf numFmtId="38" fontId="52" fillId="0" borderId="14" xfId="0" applyNumberFormat="1" applyFont="1" applyFill="1" applyBorder="1" applyAlignment="1" applyProtection="1">
      <alignment horizontal="right"/>
      <protection locked="0"/>
    </xf>
    <xf numFmtId="38" fontId="52" fillId="6" borderId="26" xfId="0" applyNumberFormat="1" applyFont="1" applyFill="1" applyBorder="1" applyAlignment="1" applyProtection="1">
      <alignment horizontal="right"/>
    </xf>
    <xf numFmtId="38" fontId="52" fillId="0" borderId="4" xfId="0" applyNumberFormat="1" applyFont="1" applyFill="1" applyBorder="1" applyAlignment="1" applyProtection="1">
      <alignment horizontal="right"/>
      <protection locked="0"/>
    </xf>
    <xf numFmtId="38" fontId="52" fillId="0" borderId="26" xfId="0" applyNumberFormat="1" applyFont="1" applyFill="1" applyBorder="1" applyAlignment="1" applyProtection="1">
      <alignment horizontal="right"/>
      <protection locked="0"/>
    </xf>
    <xf numFmtId="38" fontId="52" fillId="6" borderId="4" xfId="0" applyNumberFormat="1" applyFont="1" applyFill="1" applyBorder="1" applyAlignment="1" applyProtection="1">
      <alignment horizontal="right"/>
    </xf>
    <xf numFmtId="38" fontId="52" fillId="0" borderId="4" xfId="0" applyNumberFormat="1" applyFont="1" applyBorder="1" applyAlignment="1" applyProtection="1">
      <alignment horizontal="right"/>
      <protection locked="0"/>
    </xf>
    <xf numFmtId="164" fontId="59" fillId="0" borderId="2" xfId="0" applyNumberFormat="1" applyFont="1" applyFill="1" applyBorder="1" applyAlignment="1" applyProtection="1">
      <alignment horizontal="left" vertical="center"/>
    </xf>
    <xf numFmtId="0" fontId="59" fillId="0" borderId="2" xfId="0" applyFont="1" applyFill="1" applyBorder="1" applyAlignment="1" applyProtection="1">
      <alignment horizontal="center" vertical="center"/>
    </xf>
    <xf numFmtId="38" fontId="52" fillId="6" borderId="18" xfId="0" applyNumberFormat="1" applyFont="1" applyFill="1" applyBorder="1" applyAlignment="1" applyProtection="1">
      <alignment horizontal="right"/>
    </xf>
    <xf numFmtId="0" fontId="54" fillId="0" borderId="0" xfId="0" applyFont="1" applyFill="1" applyAlignment="1" applyProtection="1">
      <alignment vertical="center"/>
    </xf>
    <xf numFmtId="38" fontId="52" fillId="6" borderId="0"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xf>
    <xf numFmtId="38" fontId="52" fillId="0" borderId="12" xfId="0" applyNumberFormat="1" applyFont="1" applyFill="1" applyBorder="1" applyAlignment="1" applyProtection="1">
      <alignment horizontal="right"/>
      <protection locked="0"/>
    </xf>
    <xf numFmtId="38" fontId="52" fillId="0" borderId="13" xfId="0" applyNumberFormat="1" applyFont="1" applyFill="1" applyBorder="1" applyAlignment="1" applyProtection="1">
      <alignment horizontal="right"/>
      <protection locked="0"/>
    </xf>
    <xf numFmtId="0" fontId="59" fillId="0" borderId="11" xfId="0" applyFont="1" applyBorder="1" applyAlignment="1" applyProtection="1">
      <alignment horizontal="left" vertical="center" indent="1"/>
    </xf>
    <xf numFmtId="0" fontId="59" fillId="0" borderId="4" xfId="0" applyFont="1" applyBorder="1" applyAlignment="1" applyProtection="1">
      <alignment horizontal="center" vertical="center"/>
    </xf>
    <xf numFmtId="38" fontId="52" fillId="0" borderId="26" xfId="0" applyNumberFormat="1" applyFont="1" applyBorder="1" applyAlignment="1" applyProtection="1">
      <alignment horizontal="right"/>
      <protection locked="0"/>
    </xf>
    <xf numFmtId="0" fontId="59" fillId="0" borderId="20" xfId="0" applyFont="1" applyBorder="1" applyAlignment="1" applyProtection="1">
      <alignment horizontal="left" vertical="center" indent="1"/>
    </xf>
    <xf numFmtId="0" fontId="59" fillId="0" borderId="14" xfId="0" applyFont="1" applyBorder="1" applyAlignment="1" applyProtection="1">
      <alignment horizontal="left" vertical="center" wrapText="1" indent="1"/>
    </xf>
    <xf numFmtId="38" fontId="52" fillId="0" borderId="4" xfId="0" applyNumberFormat="1" applyFont="1" applyBorder="1" applyAlignment="1" applyProtection="1">
      <alignment horizontal="right"/>
    </xf>
    <xf numFmtId="0" fontId="59" fillId="0" borderId="2" xfId="0" applyFont="1" applyFill="1" applyBorder="1" applyAlignment="1" applyProtection="1">
      <alignment horizontal="left" vertical="center" indent="1"/>
    </xf>
    <xf numFmtId="38" fontId="54" fillId="6" borderId="26" xfId="0" applyNumberFormat="1" applyFont="1" applyFill="1" applyBorder="1" applyAlignment="1">
      <alignment horizontal="right"/>
    </xf>
    <xf numFmtId="0" fontId="59" fillId="0" borderId="16" xfId="0" applyFont="1" applyFill="1" applyBorder="1" applyAlignment="1" applyProtection="1">
      <alignment horizontal="left" vertical="center" indent="1"/>
    </xf>
    <xf numFmtId="0" fontId="59" fillId="0" borderId="10" xfId="0" applyFont="1" applyFill="1" applyBorder="1" applyAlignment="1" applyProtection="1">
      <alignment horizontal="center" vertical="center"/>
    </xf>
    <xf numFmtId="38" fontId="52" fillId="6" borderId="3" xfId="0" applyNumberFormat="1" applyFont="1" applyFill="1" applyBorder="1" applyAlignment="1">
      <alignment horizontal="right"/>
    </xf>
    <xf numFmtId="0" fontId="59" fillId="0" borderId="0" xfId="0" applyFont="1" applyAlignment="1" applyProtection="1">
      <alignment vertical="center"/>
    </xf>
    <xf numFmtId="0" fontId="59" fillId="0" borderId="0" xfId="0" applyFont="1" applyAlignment="1" applyProtection="1">
      <alignment horizontal="center" vertical="center"/>
    </xf>
    <xf numFmtId="38" fontId="54" fillId="0" borderId="0" xfId="0" applyNumberFormat="1" applyFont="1" applyAlignment="1" applyProtection="1">
      <alignment vertical="center"/>
    </xf>
    <xf numFmtId="49" fontId="61" fillId="0" borderId="3" xfId="0" applyNumberFormat="1" applyFont="1" applyBorder="1" applyAlignment="1" applyProtection="1">
      <alignment horizontal="center" vertical="center"/>
    </xf>
    <xf numFmtId="0" fontId="54" fillId="0" borderId="0" xfId="0" applyFont="1" applyAlignment="1" applyProtection="1">
      <alignment horizontal="center" vertical="center"/>
    </xf>
    <xf numFmtId="0" fontId="52" fillId="0" borderId="0" xfId="0" applyFont="1" applyFill="1" applyAlignment="1" applyProtection="1">
      <alignment horizontal="center" vertical="center"/>
    </xf>
    <xf numFmtId="0" fontId="54" fillId="0" borderId="0" xfId="0" applyFont="1" applyFill="1" applyAlignment="1" applyProtection="1">
      <alignment horizontal="center" vertical="center"/>
    </xf>
    <xf numFmtId="38" fontId="52" fillId="3" borderId="21" xfId="0" applyNumberFormat="1" applyFont="1" applyFill="1" applyBorder="1" applyAlignment="1" applyProtection="1">
      <alignment horizontal="right"/>
    </xf>
    <xf numFmtId="38" fontId="52" fillId="3" borderId="0" xfId="0" applyNumberFormat="1" applyFont="1" applyFill="1" applyBorder="1" applyAlignment="1" applyProtection="1">
      <alignment horizontal="right"/>
    </xf>
    <xf numFmtId="38" fontId="52" fillId="3" borderId="3" xfId="0" applyNumberFormat="1" applyFont="1" applyFill="1" applyBorder="1" applyAlignment="1" applyProtection="1">
      <alignment horizontal="right"/>
    </xf>
    <xf numFmtId="38" fontId="52" fillId="3" borderId="13" xfId="0" applyNumberFormat="1" applyFont="1" applyFill="1" applyBorder="1" applyAlignment="1" applyProtection="1">
      <alignment horizontal="right"/>
    </xf>
    <xf numFmtId="38" fontId="52" fillId="3" borderId="2" xfId="0" applyNumberFormat="1" applyFont="1" applyFill="1" applyBorder="1" applyAlignment="1" applyProtection="1">
      <alignment horizontal="right"/>
    </xf>
    <xf numFmtId="3" fontId="54" fillId="0" borderId="0" xfId="0" applyNumberFormat="1" applyFont="1" applyAlignment="1" applyProtection="1">
      <alignment vertical="center"/>
    </xf>
    <xf numFmtId="0" fontId="70" fillId="0" borderId="20" xfId="0" applyFont="1" applyBorder="1" applyAlignment="1" applyProtection="1">
      <alignment horizontal="left" indent="2"/>
    </xf>
    <xf numFmtId="0" fontId="59" fillId="0" borderId="11" xfId="0" applyFont="1" applyBorder="1" applyAlignment="1" applyProtection="1">
      <alignment horizontal="center" vertical="center"/>
    </xf>
    <xf numFmtId="38" fontId="52" fillId="0" borderId="19" xfId="0" applyNumberFormat="1" applyFont="1" applyBorder="1" applyAlignment="1" applyProtection="1">
      <alignment horizontal="right"/>
      <protection locked="0"/>
    </xf>
    <xf numFmtId="38" fontId="52" fillId="0" borderId="11" xfId="0" applyNumberFormat="1" applyFont="1" applyBorder="1" applyAlignment="1" applyProtection="1">
      <alignment horizontal="right"/>
      <protection locked="0"/>
    </xf>
    <xf numFmtId="0" fontId="51" fillId="0" borderId="0" xfId="0" applyFont="1" applyAlignment="1" applyProtection="1">
      <alignment vertical="center"/>
    </xf>
    <xf numFmtId="0" fontId="62" fillId="0" borderId="0" xfId="0" applyFont="1" applyAlignment="1" applyProtection="1">
      <alignment vertical="center"/>
    </xf>
    <xf numFmtId="38" fontId="52" fillId="3" borderId="11" xfId="0" applyNumberFormat="1" applyFont="1" applyFill="1" applyBorder="1" applyAlignment="1" applyProtection="1">
      <alignment horizontal="right"/>
    </xf>
    <xf numFmtId="38" fontId="52" fillId="3" borderId="4" xfId="0" applyNumberFormat="1" applyFont="1" applyFill="1" applyBorder="1" applyAlignment="1" applyProtection="1">
      <alignment horizontal="right"/>
    </xf>
    <xf numFmtId="38" fontId="52" fillId="3" borderId="19" xfId="0" applyNumberFormat="1" applyFont="1" applyFill="1" applyBorder="1" applyAlignment="1" applyProtection="1">
      <alignment horizontal="right"/>
    </xf>
    <xf numFmtId="38" fontId="52" fillId="3" borderId="14" xfId="0" applyNumberFormat="1" applyFont="1" applyFill="1" applyBorder="1" applyAlignment="1" applyProtection="1">
      <alignment horizontal="right"/>
    </xf>
    <xf numFmtId="0" fontId="52" fillId="0" borderId="0" xfId="0" applyFont="1" applyFill="1" applyAlignment="1" applyProtection="1">
      <alignment vertical="center"/>
    </xf>
    <xf numFmtId="0" fontId="59" fillId="0" borderId="4" xfId="0" applyFont="1" applyFill="1" applyBorder="1" applyAlignment="1" applyProtection="1">
      <alignment horizontal="center" vertical="center"/>
    </xf>
    <xf numFmtId="38" fontId="52" fillId="6" borderId="2" xfId="0" applyNumberFormat="1" applyFont="1" applyFill="1" applyBorder="1" applyAlignment="1" applyProtection="1">
      <alignment horizontal="right"/>
    </xf>
    <xf numFmtId="0" fontId="59" fillId="0" borderId="2" xfId="0" applyFont="1" applyFill="1" applyBorder="1" applyAlignment="1" applyProtection="1">
      <alignment horizontal="center" vertical="top"/>
    </xf>
    <xf numFmtId="38" fontId="52" fillId="6" borderId="28" xfId="0" applyNumberFormat="1" applyFont="1" applyFill="1" applyBorder="1" applyAlignment="1" applyProtection="1">
      <alignment horizontal="right"/>
    </xf>
    <xf numFmtId="0" fontId="52" fillId="0" borderId="0" xfId="0" applyFont="1" applyFill="1" applyBorder="1" applyAlignment="1" applyProtection="1">
      <alignment vertical="center"/>
    </xf>
    <xf numFmtId="38" fontId="52" fillId="0" borderId="27" xfId="0" applyNumberFormat="1" applyFont="1" applyFill="1" applyBorder="1" applyAlignment="1" applyProtection="1">
      <alignment horizontal="right"/>
      <protection locked="0"/>
    </xf>
    <xf numFmtId="38" fontId="52" fillId="0" borderId="33" xfId="0" applyNumberFormat="1" applyFont="1" applyFill="1" applyBorder="1" applyAlignment="1" applyProtection="1">
      <alignment horizontal="right"/>
      <protection locked="0"/>
    </xf>
    <xf numFmtId="38" fontId="52" fillId="0" borderId="32" xfId="0" applyNumberFormat="1" applyFont="1" applyFill="1" applyBorder="1" applyAlignment="1" applyProtection="1">
      <alignment horizontal="right"/>
      <protection locked="0"/>
    </xf>
    <xf numFmtId="38" fontId="52" fillId="0" borderId="0" xfId="0" applyNumberFormat="1" applyFont="1" applyAlignment="1" applyProtection="1"/>
    <xf numFmtId="0" fontId="59" fillId="0" borderId="11" xfId="0" applyFont="1" applyFill="1" applyBorder="1" applyAlignment="1" applyProtection="1">
      <alignment horizontal="center" vertical="center"/>
    </xf>
    <xf numFmtId="38" fontId="52" fillId="0" borderId="29" xfId="0" applyNumberFormat="1" applyFont="1" applyFill="1" applyBorder="1" applyAlignment="1" applyProtection="1">
      <alignment horizontal="right"/>
      <protection locked="0"/>
    </xf>
    <xf numFmtId="0" fontId="59" fillId="0" borderId="49" xfId="0" applyFont="1" applyBorder="1" applyAlignment="1" applyProtection="1">
      <alignment horizontal="left" vertical="center" indent="4"/>
    </xf>
    <xf numFmtId="0" fontId="59" fillId="0" borderId="31" xfId="0" applyFont="1" applyBorder="1" applyAlignment="1" applyProtection="1">
      <alignment horizontal="center" vertical="center"/>
    </xf>
    <xf numFmtId="40" fontId="52" fillId="7" borderId="33" xfId="0" applyNumberFormat="1" applyFont="1" applyFill="1" applyBorder="1" applyAlignment="1" applyProtection="1">
      <alignment horizontal="right" vertical="center"/>
    </xf>
    <xf numFmtId="0" fontId="59" fillId="0" borderId="13" xfId="0" applyFont="1" applyBorder="1" applyAlignment="1" applyProtection="1">
      <alignment horizontal="left" vertical="center" indent="4"/>
    </xf>
    <xf numFmtId="9" fontId="52" fillId="7" borderId="33" xfId="0" applyNumberFormat="1" applyFont="1" applyFill="1" applyBorder="1" applyAlignment="1" applyProtection="1">
      <alignment horizontal="right" vertical="center"/>
    </xf>
    <xf numFmtId="1" fontId="51" fillId="0" borderId="4" xfId="0" applyNumberFormat="1" applyFont="1" applyBorder="1" applyAlignment="1" applyProtection="1">
      <alignment horizontal="center" vertical="center" wrapText="1"/>
    </xf>
    <xf numFmtId="3" fontId="51" fillId="0" borderId="4" xfId="0" applyNumberFormat="1" applyFont="1" applyBorder="1" applyAlignment="1" applyProtection="1">
      <alignment horizontal="center" vertical="center" wrapText="1"/>
    </xf>
    <xf numFmtId="3" fontId="52" fillId="3" borderId="4" xfId="0" applyNumberFormat="1" applyFont="1" applyFill="1" applyBorder="1" applyAlignment="1" applyProtection="1">
      <alignment horizontal="center"/>
    </xf>
    <xf numFmtId="3" fontId="54" fillId="3" borderId="11" xfId="0" applyNumberFormat="1" applyFont="1" applyFill="1" applyBorder="1" applyAlignment="1" applyProtection="1">
      <alignment horizontal="center"/>
    </xf>
    <xf numFmtId="38" fontId="54" fillId="3" borderId="4" xfId="0" applyNumberFormat="1" applyFont="1" applyFill="1" applyBorder="1" applyAlignment="1" applyProtection="1">
      <alignment horizontal="center"/>
    </xf>
    <xf numFmtId="3" fontId="54" fillId="3" borderId="4" xfId="0" applyNumberFormat="1" applyFont="1" applyFill="1" applyBorder="1" applyAlignment="1" applyProtection="1">
      <alignment horizontal="center"/>
    </xf>
    <xf numFmtId="0" fontId="59" fillId="0" borderId="14" xfId="0" applyFont="1" applyBorder="1" applyAlignment="1" applyProtection="1">
      <alignment horizontal="center"/>
    </xf>
    <xf numFmtId="38" fontId="52" fillId="0" borderId="0" xfId="0" applyNumberFormat="1" applyFont="1" applyAlignment="1" applyProtection="1">
      <alignment horizontal="right"/>
      <protection locked="0"/>
    </xf>
    <xf numFmtId="0" fontId="59" fillId="0" borderId="2" xfId="0" applyFont="1" applyBorder="1" applyAlignment="1" applyProtection="1">
      <alignment horizontal="center"/>
    </xf>
    <xf numFmtId="0" fontId="59" fillId="0" borderId="2" xfId="0" applyFont="1" applyBorder="1" applyAlignment="1" applyProtection="1">
      <alignment horizontal="center" vertical="center" wrapText="1"/>
    </xf>
    <xf numFmtId="38" fontId="52" fillId="0" borderId="13" xfId="0" applyNumberFormat="1" applyFont="1" applyBorder="1" applyAlignment="1" applyProtection="1">
      <alignment horizontal="right"/>
      <protection locked="0"/>
    </xf>
    <xf numFmtId="38" fontId="54" fillId="0" borderId="0" xfId="0" applyNumberFormat="1" applyFont="1" applyProtection="1"/>
    <xf numFmtId="38" fontId="52" fillId="3" borderId="17" xfId="0" applyNumberFormat="1" applyFont="1" applyFill="1" applyBorder="1" applyAlignment="1" applyProtection="1">
      <alignment horizontal="right"/>
    </xf>
    <xf numFmtId="37" fontId="52" fillId="3" borderId="17" xfId="0" applyNumberFormat="1" applyFont="1" applyFill="1" applyBorder="1" applyAlignment="1" applyProtection="1">
      <alignment horizontal="right"/>
    </xf>
    <xf numFmtId="37" fontId="52" fillId="3" borderId="26" xfId="0" applyNumberFormat="1" applyFont="1" applyFill="1" applyBorder="1" applyAlignment="1" applyProtection="1">
      <alignment horizontal="right"/>
    </xf>
    <xf numFmtId="0" fontId="59" fillId="0" borderId="26" xfId="0" applyFont="1" applyFill="1" applyBorder="1" applyAlignment="1" applyProtection="1">
      <alignment horizontal="center" vertical="center"/>
    </xf>
    <xf numFmtId="0" fontId="59" fillId="0" borderId="2" xfId="0" applyFont="1" applyBorder="1" applyAlignment="1" applyProtection="1">
      <alignment horizontal="center" vertical="top"/>
    </xf>
    <xf numFmtId="0" fontId="59" fillId="0" borderId="26" xfId="0" applyFont="1" applyFill="1" applyBorder="1" applyAlignment="1" applyProtection="1">
      <alignment horizontal="center" vertical="top"/>
    </xf>
    <xf numFmtId="0" fontId="59" fillId="0" borderId="18" xfId="0" applyFont="1" applyFill="1" applyBorder="1" applyAlignment="1" applyProtection="1">
      <alignment horizontal="center" vertical="center"/>
    </xf>
    <xf numFmtId="38" fontId="52" fillId="0" borderId="19" xfId="0" applyNumberFormat="1" applyFont="1" applyFill="1" applyBorder="1" applyAlignment="1" applyProtection="1">
      <alignment horizontal="right"/>
      <protection locked="0"/>
    </xf>
    <xf numFmtId="38" fontId="52" fillId="3" borderId="0" xfId="0" applyNumberFormat="1" applyFont="1" applyFill="1" applyAlignment="1" applyProtection="1">
      <alignment horizontal="right"/>
    </xf>
    <xf numFmtId="1" fontId="59" fillId="0" borderId="2" xfId="0" applyNumberFormat="1" applyFont="1" applyBorder="1" applyAlignment="1" applyProtection="1">
      <alignment horizontal="center" vertical="center"/>
    </xf>
    <xf numFmtId="0" fontId="59" fillId="0" borderId="21" xfId="0" applyFont="1" applyBorder="1" applyAlignment="1" applyProtection="1">
      <alignment horizontal="left" vertical="top" wrapText="1" indent="1"/>
    </xf>
    <xf numFmtId="1" fontId="59" fillId="0" borderId="2" xfId="0" applyNumberFormat="1" applyFont="1" applyBorder="1" applyAlignment="1" applyProtection="1">
      <alignment horizontal="center" vertical="top"/>
    </xf>
    <xf numFmtId="38" fontId="52" fillId="3" borderId="38" xfId="0" applyNumberFormat="1" applyFont="1" applyFill="1" applyBorder="1" applyAlignment="1" applyProtection="1">
      <alignment horizontal="right"/>
    </xf>
    <xf numFmtId="38" fontId="52" fillId="3" borderId="28" xfId="0" applyNumberFormat="1" applyFont="1" applyFill="1" applyBorder="1" applyAlignment="1" applyProtection="1">
      <alignment horizontal="right"/>
    </xf>
    <xf numFmtId="1" fontId="59" fillId="0" borderId="4" xfId="0" applyNumberFormat="1" applyFont="1" applyBorder="1" applyAlignment="1" applyProtection="1">
      <alignment horizontal="center" vertical="center"/>
    </xf>
    <xf numFmtId="1" fontId="59" fillId="0" borderId="128" xfId="0" applyNumberFormat="1" applyFont="1" applyBorder="1" applyAlignment="1" applyProtection="1">
      <alignment horizontal="center" vertical="center"/>
    </xf>
    <xf numFmtId="38" fontId="52" fillId="0" borderId="128" xfId="0" applyNumberFormat="1" applyFont="1" applyBorder="1" applyAlignment="1" applyProtection="1">
      <alignment horizontal="right"/>
      <protection locked="0"/>
    </xf>
    <xf numFmtId="38" fontId="52" fillId="3" borderId="128" xfId="0" applyNumberFormat="1" applyFont="1" applyFill="1" applyBorder="1" applyAlignment="1" applyProtection="1">
      <alignment horizontal="right"/>
    </xf>
    <xf numFmtId="38" fontId="52" fillId="3" borderId="29" xfId="0" applyNumberFormat="1" applyFont="1" applyFill="1" applyBorder="1" applyAlignment="1" applyProtection="1">
      <alignment horizontal="right"/>
    </xf>
    <xf numFmtId="1" fontId="59" fillId="0" borderId="32" xfId="0" applyNumberFormat="1" applyFont="1" applyBorder="1" applyAlignment="1" applyProtection="1">
      <alignment horizontal="center" vertical="center"/>
    </xf>
    <xf numFmtId="38" fontId="52" fillId="0" borderId="32" xfId="0" applyNumberFormat="1" applyFont="1" applyBorder="1" applyAlignment="1" applyProtection="1">
      <alignment horizontal="right"/>
      <protection locked="0"/>
    </xf>
    <xf numFmtId="1" fontId="59" fillId="0" borderId="33" xfId="0" applyNumberFormat="1" applyFont="1" applyBorder="1" applyAlignment="1" applyProtection="1">
      <alignment horizontal="center" vertical="center"/>
    </xf>
    <xf numFmtId="38" fontId="52" fillId="0" borderId="37" xfId="0" applyNumberFormat="1" applyFont="1" applyBorder="1" applyAlignment="1" applyProtection="1">
      <alignment horizontal="right"/>
      <protection locked="0"/>
    </xf>
    <xf numFmtId="38" fontId="52" fillId="0" borderId="33" xfId="0" applyNumberFormat="1" applyFont="1" applyBorder="1" applyAlignment="1" applyProtection="1">
      <alignment horizontal="right"/>
      <protection locked="0"/>
    </xf>
    <xf numFmtId="38" fontId="52" fillId="0" borderId="36" xfId="0" applyNumberFormat="1" applyFont="1" applyFill="1" applyBorder="1" applyAlignment="1" applyProtection="1">
      <alignment horizontal="right"/>
      <protection locked="0"/>
    </xf>
    <xf numFmtId="38" fontId="52" fillId="0" borderId="27" xfId="0" applyNumberFormat="1" applyFont="1" applyBorder="1" applyAlignment="1" applyProtection="1">
      <alignment horizontal="right"/>
      <protection locked="0"/>
    </xf>
    <xf numFmtId="38" fontId="52" fillId="0" borderId="55" xfId="0" applyNumberFormat="1" applyFont="1" applyBorder="1" applyAlignment="1" applyProtection="1">
      <alignment horizontal="right" vertical="center"/>
      <protection locked="0"/>
    </xf>
    <xf numFmtId="38" fontId="52" fillId="0" borderId="32" xfId="0" applyNumberFormat="1" applyFont="1" applyBorder="1" applyAlignment="1" applyProtection="1">
      <alignment horizontal="right" vertical="center"/>
      <protection locked="0"/>
    </xf>
    <xf numFmtId="38" fontId="52" fillId="0" borderId="27" xfId="0" applyNumberFormat="1" applyFont="1" applyFill="1" applyBorder="1" applyAlignment="1" applyProtection="1">
      <alignment horizontal="right" vertical="center"/>
      <protection locked="0"/>
    </xf>
    <xf numFmtId="38" fontId="52" fillId="0" borderId="32" xfId="0" applyNumberFormat="1" applyFont="1" applyFill="1" applyBorder="1" applyAlignment="1" applyProtection="1">
      <alignment horizontal="right" vertical="center"/>
      <protection locked="0"/>
    </xf>
    <xf numFmtId="0" fontId="59" fillId="0" borderId="2" xfId="0" applyFont="1" applyBorder="1" applyAlignment="1" applyProtection="1">
      <alignment horizontal="center" vertical="top" wrapText="1"/>
    </xf>
    <xf numFmtId="38" fontId="52" fillId="3" borderId="39"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vertical="center"/>
      <protection locked="0"/>
    </xf>
    <xf numFmtId="38" fontId="52" fillId="6" borderId="2" xfId="0" applyNumberFormat="1" applyFont="1" applyFill="1" applyBorder="1" applyAlignment="1" applyProtection="1">
      <alignment horizontal="right" vertical="center"/>
    </xf>
    <xf numFmtId="0" fontId="59" fillId="0" borderId="26" xfId="0" applyFont="1" applyBorder="1" applyAlignment="1" applyProtection="1">
      <alignment horizontal="center" vertical="center"/>
    </xf>
    <xf numFmtId="0" fontId="59" fillId="0" borderId="131" xfId="0" applyFont="1" applyFill="1" applyBorder="1" applyAlignment="1" applyProtection="1">
      <alignment horizontal="center" vertical="center"/>
    </xf>
    <xf numFmtId="38" fontId="52" fillId="0" borderId="125" xfId="0" applyNumberFormat="1" applyFont="1" applyFill="1" applyBorder="1" applyAlignment="1" applyProtection="1">
      <alignment horizontal="right"/>
      <protection locked="0"/>
    </xf>
    <xf numFmtId="0" fontId="59" fillId="0" borderId="100" xfId="0" applyFont="1" applyFill="1" applyBorder="1" applyAlignment="1" applyProtection="1">
      <alignment horizontal="center" vertical="center"/>
    </xf>
    <xf numFmtId="38" fontId="52" fillId="0" borderId="124" xfId="0" applyNumberFormat="1" applyFont="1" applyFill="1" applyBorder="1" applyAlignment="1" applyProtection="1">
      <alignment horizontal="right"/>
      <protection locked="0"/>
    </xf>
    <xf numFmtId="38" fontId="52" fillId="0" borderId="112" xfId="0" applyNumberFormat="1" applyFont="1" applyFill="1" applyBorder="1" applyAlignment="1" applyProtection="1">
      <alignment horizontal="right"/>
      <protection locked="0"/>
    </xf>
    <xf numFmtId="38" fontId="52" fillId="0" borderId="55" xfId="0" applyNumberFormat="1" applyFont="1" applyFill="1" applyBorder="1" applyAlignment="1" applyProtection="1">
      <alignment horizontal="right"/>
      <protection locked="0"/>
    </xf>
    <xf numFmtId="0" fontId="54" fillId="0" borderId="0" xfId="0" applyFont="1" applyAlignment="1" applyProtection="1"/>
    <xf numFmtId="0" fontId="59" fillId="0" borderId="0" xfId="0" applyFont="1" applyAlignment="1" applyProtection="1">
      <alignment horizontal="left" vertical="center" wrapText="1"/>
    </xf>
    <xf numFmtId="0" fontId="59" fillId="0" borderId="0" xfId="0" applyFont="1" applyAlignment="1" applyProtection="1">
      <alignment horizontal="center" vertical="center" wrapText="1"/>
    </xf>
    <xf numFmtId="0" fontId="54" fillId="0" borderId="0" xfId="0" applyFont="1" applyAlignment="1" applyProtection="1">
      <alignment wrapText="1"/>
    </xf>
    <xf numFmtId="0" fontId="54" fillId="0" borderId="0" xfId="0" applyFont="1" applyAlignment="1"/>
    <xf numFmtId="38" fontId="52" fillId="3" borderId="31" xfId="0" applyNumberFormat="1" applyFont="1" applyFill="1" applyBorder="1" applyAlignment="1" applyProtection="1">
      <alignment horizontal="right" vertical="center"/>
    </xf>
    <xf numFmtId="38" fontId="52" fillId="3" borderId="28" xfId="0" applyNumberFormat="1" applyFont="1" applyFill="1" applyBorder="1" applyAlignment="1" applyProtection="1">
      <alignment horizontal="right" vertical="center"/>
    </xf>
    <xf numFmtId="38" fontId="52" fillId="3" borderId="0" xfId="0" applyNumberFormat="1" applyFont="1" applyFill="1" applyAlignment="1" applyProtection="1">
      <alignment horizontal="right" vertical="center"/>
    </xf>
    <xf numFmtId="38" fontId="52" fillId="3" borderId="26" xfId="0" applyNumberFormat="1" applyFont="1" applyFill="1" applyBorder="1" applyAlignment="1" applyProtection="1">
      <alignment horizontal="right" vertical="center"/>
    </xf>
    <xf numFmtId="49" fontId="59" fillId="0" borderId="3" xfId="0" applyNumberFormat="1" applyFont="1" applyBorder="1" applyAlignment="1">
      <alignment horizontal="center" vertical="center"/>
    </xf>
    <xf numFmtId="49" fontId="51"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61" fillId="0" borderId="26" xfId="0" applyNumberFormat="1" applyFont="1" applyBorder="1" applyAlignment="1">
      <alignment horizontal="center" vertical="center" wrapText="1"/>
    </xf>
    <xf numFmtId="3" fontId="51" fillId="0" borderId="26" xfId="0" applyNumberFormat="1" applyFont="1" applyBorder="1" applyAlignment="1">
      <alignment horizontal="center" vertical="center"/>
    </xf>
    <xf numFmtId="3" fontId="51" fillId="0" borderId="26" xfId="0" applyNumberFormat="1" applyFont="1" applyBorder="1" applyAlignment="1">
      <alignment horizontal="center" vertical="center" wrapText="1"/>
    </xf>
    <xf numFmtId="0" fontId="54" fillId="0" borderId="0" xfId="0" applyFont="1" applyAlignment="1">
      <alignment horizontal="center" vertical="top" wrapText="1"/>
    </xf>
    <xf numFmtId="0" fontId="54" fillId="0" borderId="0" xfId="0" applyFont="1" applyBorder="1" applyAlignment="1">
      <alignment vertical="center"/>
    </xf>
    <xf numFmtId="3" fontId="52" fillId="3" borderId="128" xfId="0" applyNumberFormat="1" applyFont="1" applyFill="1" applyBorder="1" applyAlignment="1">
      <alignment horizontal="center"/>
    </xf>
    <xf numFmtId="3" fontId="52" fillId="3" borderId="26" xfId="0" applyNumberFormat="1" applyFont="1" applyFill="1" applyBorder="1" applyAlignment="1">
      <alignment horizontal="center"/>
    </xf>
    <xf numFmtId="3" fontId="52" fillId="3" borderId="128" xfId="0" applyNumberFormat="1" applyFont="1" applyFill="1" applyBorder="1" applyAlignment="1">
      <alignment horizontal="right"/>
    </xf>
    <xf numFmtId="0" fontId="59" fillId="0" borderId="0" xfId="0" applyFont="1" applyBorder="1" applyAlignment="1"/>
    <xf numFmtId="49" fontId="59" fillId="0" borderId="2" xfId="0" applyNumberFormat="1" applyFont="1" applyBorder="1" applyAlignment="1">
      <alignment horizontal="center" vertical="center"/>
    </xf>
    <xf numFmtId="38" fontId="52" fillId="2" borderId="2" xfId="0" applyNumberFormat="1" applyFont="1" applyFill="1" applyBorder="1" applyAlignment="1">
      <alignment horizontal="right"/>
    </xf>
    <xf numFmtId="38" fontId="52" fillId="3" borderId="26" xfId="0" applyNumberFormat="1" applyFont="1" applyFill="1" applyBorder="1" applyAlignment="1">
      <alignment horizontal="right"/>
    </xf>
    <xf numFmtId="49" fontId="61" fillId="2" borderId="27" xfId="0" applyNumberFormat="1" applyFont="1" applyFill="1" applyBorder="1" applyAlignment="1">
      <alignment horizontal="center" vertical="center"/>
    </xf>
    <xf numFmtId="38" fontId="52" fillId="3" borderId="28" xfId="0" applyNumberFormat="1" applyFont="1" applyFill="1" applyBorder="1" applyAlignment="1">
      <alignment horizontal="right"/>
    </xf>
    <xf numFmtId="0" fontId="59" fillId="0" borderId="0" xfId="0" applyFont="1" applyFill="1" applyBorder="1" applyAlignment="1"/>
    <xf numFmtId="0" fontId="59" fillId="0" borderId="0" xfId="0" applyFont="1" applyFill="1"/>
    <xf numFmtId="3" fontId="61" fillId="3" borderId="13" xfId="0" applyNumberFormat="1" applyFont="1" applyFill="1" applyBorder="1" applyAlignment="1">
      <alignment horizontal="left" vertical="center" wrapText="1" indent="1"/>
    </xf>
    <xf numFmtId="49" fontId="61" fillId="3" borderId="14" xfId="0" applyNumberFormat="1" applyFont="1" applyFill="1" applyBorder="1" applyAlignment="1">
      <alignment horizontal="center" vertical="center"/>
    </xf>
    <xf numFmtId="38" fontId="52" fillId="3" borderId="4" xfId="0" applyNumberFormat="1" applyFont="1" applyFill="1" applyBorder="1" applyAlignment="1">
      <alignment horizontal="right"/>
    </xf>
    <xf numFmtId="164" fontId="61" fillId="3" borderId="126" xfId="0" applyNumberFormat="1" applyFont="1" applyFill="1" applyBorder="1" applyAlignment="1">
      <alignment horizontal="left" vertical="center" wrapText="1" indent="1"/>
    </xf>
    <xf numFmtId="49" fontId="61" fillId="3" borderId="31" xfId="0" applyNumberFormat="1" applyFont="1" applyFill="1" applyBorder="1" applyAlignment="1">
      <alignment horizontal="center" vertical="center"/>
    </xf>
    <xf numFmtId="38" fontId="52" fillId="3" borderId="29" xfId="0" applyNumberFormat="1" applyFont="1" applyFill="1" applyBorder="1" applyAlignment="1">
      <alignment horizontal="right"/>
    </xf>
    <xf numFmtId="49" fontId="59" fillId="0" borderId="3" xfId="0" applyNumberFormat="1" applyFont="1" applyBorder="1" applyAlignment="1">
      <alignment horizontal="center" vertical="center" wrapText="1"/>
    </xf>
    <xf numFmtId="49" fontId="59" fillId="0" borderId="2" xfId="0" applyNumberFormat="1" applyFont="1" applyBorder="1" applyAlignment="1">
      <alignment horizontal="center" vertical="top"/>
    </xf>
    <xf numFmtId="38" fontId="52" fillId="3" borderId="31" xfId="0" applyNumberFormat="1" applyFont="1" applyFill="1" applyBorder="1" applyAlignment="1">
      <alignment horizontal="right"/>
    </xf>
    <xf numFmtId="49" fontId="59" fillId="0" borderId="4" xfId="0" applyNumberFormat="1" applyFont="1" applyBorder="1" applyAlignment="1">
      <alignment horizontal="center" vertical="center"/>
    </xf>
    <xf numFmtId="49" fontId="61" fillId="3" borderId="11" xfId="0" applyNumberFormat="1" applyFont="1" applyFill="1" applyBorder="1" applyAlignment="1">
      <alignment horizontal="center" vertical="center"/>
    </xf>
    <xf numFmtId="49" fontId="59" fillId="0" borderId="33" xfId="0" applyNumberFormat="1" applyFont="1" applyFill="1" applyBorder="1" applyAlignment="1">
      <alignment horizontal="center" vertical="center"/>
    </xf>
    <xf numFmtId="0" fontId="59" fillId="0" borderId="0" xfId="0" applyFont="1" applyAlignment="1">
      <alignment vertical="center"/>
    </xf>
    <xf numFmtId="38" fontId="52" fillId="5" borderId="4" xfId="0" applyNumberFormat="1" applyFont="1" applyFill="1" applyBorder="1" applyAlignment="1" applyProtection="1">
      <alignment horizontal="right"/>
      <protection locked="0"/>
    </xf>
    <xf numFmtId="0" fontId="59" fillId="0" borderId="29" xfId="0" applyFont="1" applyFill="1" applyBorder="1" applyAlignment="1">
      <alignment horizontal="center" vertical="center"/>
    </xf>
    <xf numFmtId="38" fontId="52" fillId="6" borderId="28" xfId="0" applyNumberFormat="1" applyFont="1" applyFill="1" applyBorder="1" applyAlignment="1">
      <alignment horizontal="right"/>
    </xf>
    <xf numFmtId="0" fontId="59" fillId="0" borderId="4" xfId="0" applyFont="1" applyFill="1" applyBorder="1" applyAlignment="1">
      <alignment horizontal="center" vertical="center"/>
    </xf>
    <xf numFmtId="38" fontId="52" fillId="6" borderId="26" xfId="0" applyNumberFormat="1" applyFont="1" applyFill="1" applyBorder="1" applyAlignment="1">
      <alignment horizontal="right"/>
    </xf>
    <xf numFmtId="0" fontId="59" fillId="0" borderId="2" xfId="0" applyFont="1" applyFill="1" applyBorder="1" applyAlignment="1">
      <alignment horizontal="center" vertical="center"/>
    </xf>
    <xf numFmtId="0" fontId="59" fillId="0" borderId="128" xfId="0" applyFont="1" applyFill="1" applyBorder="1" applyAlignment="1">
      <alignment horizontal="center" vertical="center"/>
    </xf>
    <xf numFmtId="38" fontId="52" fillId="0" borderId="128" xfId="0" applyNumberFormat="1" applyFont="1" applyFill="1" applyBorder="1" applyAlignment="1" applyProtection="1">
      <alignment horizontal="right"/>
      <protection locked="0"/>
    </xf>
    <xf numFmtId="38" fontId="52" fillId="6" borderId="4" xfId="0" applyNumberFormat="1" applyFont="1" applyFill="1" applyBorder="1" applyAlignment="1">
      <alignment horizontal="right"/>
    </xf>
    <xf numFmtId="49" fontId="59" fillId="0" borderId="4" xfId="0" applyNumberFormat="1" applyFont="1" applyFill="1" applyBorder="1" applyAlignment="1">
      <alignment horizontal="center" vertical="center"/>
    </xf>
    <xf numFmtId="164" fontId="61" fillId="6" borderId="13" xfId="0" applyNumberFormat="1"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0" fontId="59" fillId="0" borderId="0" xfId="0" applyFont="1" applyAlignment="1"/>
    <xf numFmtId="49" fontId="61" fillId="0" borderId="29" xfId="0" applyNumberFormat="1" applyFont="1" applyFill="1" applyBorder="1" applyAlignment="1">
      <alignment horizontal="center" vertical="center"/>
    </xf>
    <xf numFmtId="3" fontId="61" fillId="0" borderId="13" xfId="0" applyNumberFormat="1" applyFont="1" applyBorder="1" applyAlignment="1">
      <alignment horizontal="left" vertical="top" wrapText="1" indent="2"/>
    </xf>
    <xf numFmtId="49" fontId="59" fillId="0" borderId="21" xfId="0" applyNumberFormat="1" applyFont="1" applyFill="1" applyBorder="1" applyAlignment="1">
      <alignment horizontal="left" vertical="top" indent="1"/>
    </xf>
    <xf numFmtId="38" fontId="52" fillId="0" borderId="21" xfId="0" applyNumberFormat="1" applyFont="1" applyFill="1" applyBorder="1" applyAlignment="1">
      <alignment horizontal="right"/>
    </xf>
    <xf numFmtId="0" fontId="52" fillId="0" borderId="0" xfId="0" applyFont="1" applyAlignment="1">
      <alignment vertical="center"/>
    </xf>
    <xf numFmtId="3" fontId="61" fillId="3" borderId="12" xfId="0" applyNumberFormat="1" applyFont="1" applyFill="1" applyBorder="1" applyAlignment="1">
      <alignment horizontal="left" vertical="center" wrapText="1" indent="1"/>
    </xf>
    <xf numFmtId="164" fontId="61" fillId="3" borderId="13" xfId="0" applyNumberFormat="1" applyFont="1" applyFill="1" applyBorder="1" applyAlignment="1">
      <alignment horizontal="left" vertical="center" wrapText="1" indent="1"/>
    </xf>
    <xf numFmtId="38" fontId="52" fillId="3" borderId="2" xfId="0" applyNumberFormat="1" applyFont="1" applyFill="1" applyBorder="1" applyAlignment="1">
      <alignment horizontal="right"/>
    </xf>
    <xf numFmtId="49" fontId="59" fillId="0" borderId="29" xfId="0" applyNumberFormat="1" applyFont="1" applyFill="1" applyBorder="1" applyAlignment="1">
      <alignment horizontal="center" vertical="center"/>
    </xf>
    <xf numFmtId="38" fontId="52" fillId="0" borderId="29" xfId="0" applyNumberFormat="1" applyFont="1" applyBorder="1" applyAlignment="1" applyProtection="1">
      <alignment horizontal="right"/>
      <protection locked="0"/>
    </xf>
    <xf numFmtId="164" fontId="61" fillId="3" borderId="13" xfId="0" applyNumberFormat="1" applyFont="1" applyFill="1" applyBorder="1" applyAlignment="1" applyProtection="1">
      <alignment horizontal="left" vertical="center" wrapText="1" indent="1"/>
    </xf>
    <xf numFmtId="49" fontId="61" fillId="3" borderId="14" xfId="0" applyNumberFormat="1" applyFont="1" applyFill="1" applyBorder="1" applyAlignment="1" applyProtection="1">
      <alignment horizontal="center" vertical="center"/>
    </xf>
    <xf numFmtId="49" fontId="61" fillId="7" borderId="27" xfId="0" applyNumberFormat="1" applyFont="1" applyFill="1" applyBorder="1" applyAlignment="1">
      <alignment horizontal="center" vertical="center"/>
    </xf>
    <xf numFmtId="3" fontId="61" fillId="6" borderId="17" xfId="0" applyNumberFormat="1" applyFont="1" applyFill="1" applyBorder="1" applyAlignment="1">
      <alignment horizontal="left" vertical="center" wrapText="1" indent="1"/>
    </xf>
    <xf numFmtId="49" fontId="61" fillId="6" borderId="26" xfId="0" applyNumberFormat="1" applyFont="1" applyFill="1" applyBorder="1" applyAlignment="1">
      <alignment horizontal="center" vertical="center"/>
    </xf>
    <xf numFmtId="38" fontId="52" fillId="6" borderId="29" xfId="0" applyNumberFormat="1" applyFont="1" applyFill="1" applyBorder="1" applyAlignment="1">
      <alignment horizontal="right"/>
    </xf>
    <xf numFmtId="3" fontId="61" fillId="0" borderId="13" xfId="0" applyNumberFormat="1" applyFont="1" applyFill="1" applyBorder="1" applyAlignment="1">
      <alignment horizontal="left" vertical="top" wrapText="1" indent="2"/>
    </xf>
    <xf numFmtId="0" fontId="54" fillId="0" borderId="21" xfId="0" applyFont="1" applyFill="1" applyBorder="1" applyAlignment="1">
      <alignment horizontal="left" vertical="top" wrapText="1" indent="2"/>
    </xf>
    <xf numFmtId="0" fontId="54" fillId="0" borderId="0" xfId="0" applyFont="1" applyFill="1" applyBorder="1" applyAlignment="1"/>
    <xf numFmtId="0" fontId="54" fillId="0" borderId="0" xfId="0" applyFont="1" applyFill="1" applyBorder="1"/>
    <xf numFmtId="0" fontId="52" fillId="0" borderId="0" xfId="0" applyFont="1" applyBorder="1" applyAlignment="1"/>
    <xf numFmtId="0" fontId="52" fillId="0" borderId="0" xfId="0" applyFont="1"/>
    <xf numFmtId="3" fontId="61" fillId="3" borderId="126" xfId="0" applyNumberFormat="1" applyFont="1" applyFill="1" applyBorder="1" applyAlignment="1">
      <alignment horizontal="left" vertical="center" wrapText="1" indent="1"/>
    </xf>
    <xf numFmtId="49" fontId="61" fillId="3" borderId="29" xfId="0" applyNumberFormat="1" applyFont="1" applyFill="1" applyBorder="1" applyAlignment="1">
      <alignment horizontal="center" vertical="center"/>
    </xf>
    <xf numFmtId="49" fontId="61" fillId="3" borderId="4" xfId="0" applyNumberFormat="1" applyFont="1" applyFill="1" applyBorder="1" applyAlignment="1">
      <alignment horizontal="center" vertical="top"/>
    </xf>
    <xf numFmtId="49" fontId="61" fillId="3" borderId="2" xfId="0" applyNumberFormat="1" applyFont="1" applyFill="1" applyBorder="1" applyAlignment="1">
      <alignment horizontal="center" vertical="top"/>
    </xf>
    <xf numFmtId="49" fontId="59" fillId="0" borderId="21" xfId="0" applyNumberFormat="1" applyFont="1" applyFill="1" applyBorder="1" applyAlignment="1">
      <alignment horizontal="center" vertical="top"/>
    </xf>
    <xf numFmtId="0" fontId="54" fillId="0" borderId="0" xfId="0" applyFont="1" applyFill="1"/>
    <xf numFmtId="0" fontId="61" fillId="3" borderId="13" xfId="0" applyFont="1" applyFill="1" applyBorder="1" applyAlignment="1">
      <alignment horizontal="left" vertical="center" wrapText="1" indent="1"/>
    </xf>
    <xf numFmtId="49" fontId="61" fillId="3" borderId="127" xfId="0" applyNumberFormat="1" applyFont="1" applyFill="1" applyBorder="1" applyAlignment="1">
      <alignment horizontal="center" vertical="center"/>
    </xf>
    <xf numFmtId="49" fontId="59" fillId="0" borderId="128" xfId="0" applyNumberFormat="1" applyFont="1" applyBorder="1" applyAlignment="1">
      <alignment horizontal="center" vertical="center"/>
    </xf>
    <xf numFmtId="49" fontId="61" fillId="3" borderId="4" xfId="0" applyNumberFormat="1" applyFont="1" applyFill="1" applyBorder="1" applyAlignment="1">
      <alignment horizontal="center" vertical="center"/>
    </xf>
    <xf numFmtId="3" fontId="61" fillId="6" borderId="29" xfId="0" applyNumberFormat="1" applyFont="1" applyFill="1" applyBorder="1" applyAlignment="1">
      <alignment horizontal="left" vertical="center" wrapText="1" indent="1"/>
    </xf>
    <xf numFmtId="49" fontId="61" fillId="6" borderId="29" xfId="0" applyNumberFormat="1" applyFont="1" applyFill="1" applyBorder="1" applyAlignment="1">
      <alignment horizontal="center" vertical="center"/>
    </xf>
    <xf numFmtId="3" fontId="61" fillId="3" borderId="2" xfId="0" applyNumberFormat="1" applyFont="1" applyFill="1" applyBorder="1" applyAlignment="1">
      <alignment horizontal="left" vertical="center" wrapText="1" indent="1"/>
    </xf>
    <xf numFmtId="49" fontId="61" fillId="3" borderId="11" xfId="0" applyNumberFormat="1" applyFont="1" applyFill="1" applyBorder="1" applyAlignment="1">
      <alignment horizontal="center" vertical="center" wrapText="1"/>
    </xf>
    <xf numFmtId="49" fontId="59" fillId="0" borderId="3" xfId="0" applyNumberFormat="1" applyFont="1" applyBorder="1" applyAlignment="1">
      <alignment horizontal="center" vertical="top"/>
    </xf>
    <xf numFmtId="49" fontId="61" fillId="3" borderId="31" xfId="0" applyNumberFormat="1" applyFont="1" applyFill="1" applyBorder="1" applyAlignment="1">
      <alignment horizontal="center" vertical="center" wrapText="1"/>
    </xf>
    <xf numFmtId="49" fontId="59" fillId="0" borderId="2" xfId="0" applyNumberFormat="1" applyFont="1" applyBorder="1" applyAlignment="1">
      <alignment horizontal="center" vertical="center" wrapText="1"/>
    </xf>
    <xf numFmtId="38" fontId="52" fillId="3" borderId="128" xfId="0" applyNumberFormat="1" applyFont="1" applyFill="1" applyBorder="1" applyAlignment="1">
      <alignment horizontal="right"/>
    </xf>
    <xf numFmtId="38" fontId="52" fillId="3" borderId="3" xfId="0" applyNumberFormat="1" applyFont="1" applyFill="1" applyBorder="1" applyAlignment="1">
      <alignment horizontal="right"/>
    </xf>
    <xf numFmtId="164" fontId="61" fillId="3" borderId="17" xfId="0" applyNumberFormat="1" applyFont="1" applyFill="1" applyBorder="1" applyAlignment="1">
      <alignment horizontal="left" vertical="center" wrapText="1" indent="1"/>
    </xf>
    <xf numFmtId="0" fontId="59" fillId="0" borderId="2" xfId="0" applyFont="1" applyBorder="1" applyAlignment="1">
      <alignment horizontal="center" vertical="center"/>
    </xf>
    <xf numFmtId="49" fontId="59" fillId="0" borderId="2" xfId="0" applyNumberFormat="1" applyFont="1" applyFill="1" applyBorder="1" applyAlignment="1">
      <alignment horizontal="center" vertical="center"/>
    </xf>
    <xf numFmtId="3" fontId="61" fillId="0" borderId="126" xfId="0" applyNumberFormat="1" applyFont="1" applyFill="1" applyBorder="1" applyAlignment="1">
      <alignment horizontal="left" vertical="top" wrapText="1" indent="1"/>
    </xf>
    <xf numFmtId="0" fontId="54" fillId="0" borderId="20" xfId="0" applyFont="1" applyFill="1" applyBorder="1" applyAlignment="1">
      <alignment horizontal="left" vertical="top" wrapText="1"/>
    </xf>
    <xf numFmtId="38" fontId="52" fillId="0" borderId="20" xfId="0" applyNumberFormat="1" applyFont="1" applyFill="1" applyBorder="1" applyAlignment="1">
      <alignment horizontal="right"/>
    </xf>
    <xf numFmtId="38" fontId="52" fillId="0" borderId="0" xfId="0" applyNumberFormat="1" applyFont="1" applyFill="1" applyBorder="1" applyAlignment="1">
      <alignment horizontal="right"/>
    </xf>
    <xf numFmtId="0" fontId="61" fillId="6" borderId="12" xfId="0" applyFont="1" applyFill="1" applyBorder="1" applyAlignment="1">
      <alignment horizontal="left" vertical="center" wrapText="1" indent="1"/>
    </xf>
    <xf numFmtId="49" fontId="59" fillId="6"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top"/>
    </xf>
    <xf numFmtId="164" fontId="61" fillId="3" borderId="13" xfId="0" applyNumberFormat="1" applyFont="1" applyFill="1" applyBorder="1" applyAlignment="1">
      <alignment horizontal="left" vertical="top" wrapText="1" indent="1"/>
    </xf>
    <xf numFmtId="49" fontId="61" fillId="3" borderId="14" xfId="0" applyNumberFormat="1" applyFont="1" applyFill="1" applyBorder="1" applyAlignment="1">
      <alignment horizontal="center" vertical="top"/>
    </xf>
    <xf numFmtId="0" fontId="54" fillId="6" borderId="0" xfId="0" applyFont="1" applyFill="1" applyAlignment="1">
      <alignment vertical="center"/>
    </xf>
    <xf numFmtId="49" fontId="61" fillId="6" borderId="2" xfId="7" applyNumberFormat="1" applyFont="1" applyFill="1" applyBorder="1" applyAlignment="1">
      <alignment horizontal="left" vertical="center" wrapText="1" indent="1"/>
    </xf>
    <xf numFmtId="0" fontId="61" fillId="6" borderId="2" xfId="8" applyNumberFormat="1" applyFont="1" applyFill="1" applyBorder="1" applyAlignment="1">
      <alignment horizontal="center" vertical="top"/>
    </xf>
    <xf numFmtId="38" fontId="52" fillId="6" borderId="0" xfId="8" applyNumberFormat="1" applyFont="1" applyFill="1" applyBorder="1" applyAlignment="1" applyProtection="1">
      <alignment horizontal="right"/>
    </xf>
    <xf numFmtId="38" fontId="52" fillId="6" borderId="26" xfId="8" applyNumberFormat="1" applyFont="1" applyFill="1" applyBorder="1" applyAlignment="1" applyProtection="1">
      <alignment horizontal="right"/>
    </xf>
    <xf numFmtId="38" fontId="52" fillId="0" borderId="2" xfId="8" applyNumberFormat="1" applyFont="1" applyFill="1" applyBorder="1" applyAlignment="1" applyProtection="1">
      <alignment horizontal="right"/>
      <protection locked="0"/>
    </xf>
    <xf numFmtId="38" fontId="52" fillId="0" borderId="2" xfId="6" applyNumberFormat="1" applyFont="1" applyBorder="1" applyProtection="1">
      <protection locked="0"/>
    </xf>
    <xf numFmtId="0" fontId="78" fillId="0" borderId="0" xfId="6" applyFont="1"/>
    <xf numFmtId="0" fontId="59" fillId="0" borderId="17" xfId="0" applyFont="1" applyBorder="1" applyAlignment="1">
      <alignment horizontal="left" vertical="center" wrapText="1"/>
    </xf>
    <xf numFmtId="49" fontId="59" fillId="0" borderId="0" xfId="0" applyNumberFormat="1" applyFont="1" applyAlignment="1">
      <alignment horizontal="center" vertical="center"/>
    </xf>
    <xf numFmtId="0" fontId="54" fillId="0" borderId="0" xfId="0" applyFont="1" applyAlignment="1">
      <alignment horizontal="right" vertical="center"/>
    </xf>
    <xf numFmtId="38" fontId="54" fillId="0" borderId="0" xfId="0" applyNumberFormat="1" applyFont="1" applyAlignment="1">
      <alignment horizontal="right" vertical="center"/>
    </xf>
    <xf numFmtId="38" fontId="54" fillId="0" borderId="0" xfId="0" applyNumberFormat="1" applyFont="1" applyFill="1" applyAlignment="1">
      <alignment horizontal="right" vertical="center"/>
    </xf>
    <xf numFmtId="38" fontId="61" fillId="6" borderId="3" xfId="0" applyNumberFormat="1" applyFont="1" applyFill="1" applyBorder="1" applyAlignment="1">
      <alignment horizontal="center" vertical="center" wrapText="1"/>
    </xf>
    <xf numFmtId="0" fontId="59" fillId="0" borderId="2" xfId="0" applyFont="1" applyBorder="1" applyAlignment="1">
      <alignment horizontal="left" vertical="center" wrapText="1" indent="1"/>
    </xf>
    <xf numFmtId="38" fontId="54" fillId="0" borderId="0" xfId="0" applyNumberFormat="1" applyFont="1"/>
    <xf numFmtId="0" fontId="70" fillId="0" borderId="0" xfId="0" applyFont="1" applyAlignment="1">
      <alignment horizontal="left" indent="2"/>
    </xf>
    <xf numFmtId="0" fontId="70" fillId="0" borderId="0" xfId="0" applyFont="1" applyAlignment="1">
      <alignment horizontal="left"/>
    </xf>
    <xf numFmtId="0" fontId="70" fillId="0" borderId="0" xfId="0" applyFont="1" applyAlignment="1">
      <alignment horizontal="left" vertical="top" indent="2"/>
    </xf>
    <xf numFmtId="0" fontId="70" fillId="0" borderId="0" xfId="0" applyFont="1" applyAlignment="1">
      <alignment horizontal="left" vertical="top"/>
    </xf>
    <xf numFmtId="49" fontId="59" fillId="0" borderId="0" xfId="0" applyNumberFormat="1" applyFont="1" applyFill="1" applyBorder="1" applyAlignment="1" applyProtection="1">
      <alignment horizontal="left" vertical="center"/>
    </xf>
    <xf numFmtId="49" fontId="59" fillId="0" borderId="0" xfId="0" applyNumberFormat="1" applyFont="1" applyAlignment="1" applyProtection="1">
      <alignment horizontal="left" vertical="center"/>
    </xf>
    <xf numFmtId="49" fontId="61" fillId="0" borderId="2" xfId="0" applyNumberFormat="1" applyFont="1" applyFill="1" applyBorder="1" applyAlignment="1" applyProtection="1">
      <alignment horizontal="center" vertical="center" wrapText="1"/>
    </xf>
    <xf numFmtId="49" fontId="59" fillId="0" borderId="13" xfId="0" applyNumberFormat="1" applyFont="1" applyBorder="1" applyAlignment="1" applyProtection="1">
      <alignment horizontal="left" vertical="center" indent="1"/>
    </xf>
    <xf numFmtId="49" fontId="59" fillId="0" borderId="21" xfId="0" applyNumberFormat="1" applyFont="1" applyBorder="1" applyAlignment="1" applyProtection="1">
      <alignment horizontal="left" vertical="center"/>
    </xf>
    <xf numFmtId="38" fontId="52" fillId="0" borderId="2" xfId="0" applyNumberFormat="1" applyFont="1" applyBorder="1" applyAlignment="1" applyProtection="1">
      <alignment horizontal="right" vertical="center"/>
      <protection locked="0"/>
    </xf>
    <xf numFmtId="38" fontId="52" fillId="3" borderId="0" xfId="0" applyNumberFormat="1" applyFont="1" applyFill="1" applyBorder="1" applyAlignment="1" applyProtection="1">
      <alignment horizontal="right" vertical="center"/>
    </xf>
    <xf numFmtId="38" fontId="52" fillId="3" borderId="18" xfId="0" applyNumberFormat="1" applyFont="1" applyFill="1" applyBorder="1" applyAlignment="1" applyProtection="1">
      <alignment horizontal="right" vertical="center"/>
    </xf>
    <xf numFmtId="0" fontId="78" fillId="0" borderId="0" xfId="9" applyFont="1" applyFill="1"/>
    <xf numFmtId="49" fontId="61" fillId="0" borderId="2" xfId="9" applyNumberFormat="1" applyFont="1" applyFill="1" applyBorder="1" applyAlignment="1">
      <alignment horizontal="center" vertical="center" wrapText="1"/>
    </xf>
    <xf numFmtId="0" fontId="54" fillId="0" borderId="0" xfId="9" applyFont="1" applyFill="1"/>
    <xf numFmtId="164" fontId="59" fillId="0" borderId="2" xfId="9" applyNumberFormat="1" applyFont="1" applyFill="1" applyBorder="1" applyAlignment="1" applyProtection="1">
      <alignment horizontal="left" vertical="center"/>
      <protection locked="0"/>
    </xf>
    <xf numFmtId="177" fontId="59" fillId="0" borderId="2" xfId="9" applyNumberFormat="1" applyFont="1" applyFill="1" applyBorder="1" applyAlignment="1" applyProtection="1">
      <alignment horizontal="right"/>
      <protection locked="0"/>
    </xf>
    <xf numFmtId="38" fontId="52" fillId="0" borderId="2" xfId="9" applyNumberFormat="1" applyFont="1" applyFill="1" applyBorder="1" applyAlignment="1" applyProtection="1">
      <alignment horizontal="right"/>
      <protection locked="0"/>
    </xf>
    <xf numFmtId="3" fontId="52" fillId="0" borderId="2" xfId="9" applyNumberFormat="1" applyFont="1" applyFill="1" applyBorder="1" applyAlignment="1" applyProtection="1">
      <alignment horizontal="right" vertical="center"/>
      <protection locked="0"/>
    </xf>
    <xf numFmtId="0" fontId="54" fillId="0" borderId="0" xfId="9" applyFont="1" applyFill="1" applyAlignment="1"/>
    <xf numFmtId="0" fontId="59" fillId="0" borderId="0" xfId="9" applyFont="1" applyFill="1" applyAlignment="1"/>
    <xf numFmtId="38" fontId="52" fillId="0" borderId="2" xfId="9" applyNumberFormat="1" applyFont="1" applyFill="1" applyBorder="1" applyAlignment="1" applyProtection="1">
      <alignment horizontal="right" vertical="center"/>
      <protection locked="0"/>
    </xf>
    <xf numFmtId="0" fontId="78" fillId="0" borderId="0" xfId="9" applyFont="1" applyFill="1" applyAlignment="1">
      <alignment vertical="top"/>
    </xf>
    <xf numFmtId="0" fontId="52" fillId="0" borderId="2" xfId="0" applyFont="1" applyFill="1" applyBorder="1" applyAlignment="1" applyProtection="1">
      <alignment horizontal="right"/>
      <protection locked="0"/>
    </xf>
    <xf numFmtId="0" fontId="52" fillId="0" borderId="2" xfId="9" applyFont="1" applyFill="1" applyBorder="1" applyAlignment="1" applyProtection="1">
      <alignment horizontal="right" vertical="top"/>
      <protection locked="0"/>
    </xf>
    <xf numFmtId="38" fontId="52" fillId="0" borderId="2" xfId="9" applyNumberFormat="1" applyFont="1" applyFill="1" applyBorder="1" applyAlignment="1" applyProtection="1">
      <alignment horizontal="right" vertical="top"/>
      <protection locked="0"/>
    </xf>
    <xf numFmtId="38" fontId="52" fillId="0" borderId="2" xfId="9" quotePrefix="1" applyNumberFormat="1" applyFont="1" applyFill="1" applyBorder="1" applyAlignment="1" applyProtection="1">
      <alignment horizontal="right"/>
      <protection locked="0"/>
    </xf>
    <xf numFmtId="0" fontId="59" fillId="0" borderId="0" xfId="9" applyFont="1" applyFill="1" applyBorder="1" applyAlignment="1"/>
    <xf numFmtId="38" fontId="52" fillId="6" borderId="2" xfId="9" applyNumberFormat="1" applyFont="1" applyFill="1" applyBorder="1" applyAlignment="1" applyProtection="1">
      <alignment horizontal="right"/>
    </xf>
    <xf numFmtId="0" fontId="78" fillId="0" borderId="0" xfId="9" applyFont="1" applyFill="1" applyAlignment="1"/>
    <xf numFmtId="0" fontId="59" fillId="0" borderId="0" xfId="9" applyFont="1" applyFill="1" applyAlignment="1">
      <alignment vertical="top"/>
    </xf>
    <xf numFmtId="0" fontId="59" fillId="0" borderId="0" xfId="9" applyFont="1" applyFill="1" applyAlignment="1">
      <alignment horizontal="left" indent="1"/>
    </xf>
    <xf numFmtId="49" fontId="59" fillId="0" borderId="0" xfId="9" applyNumberFormat="1" applyFont="1" applyFill="1" applyAlignment="1">
      <alignment horizontal="right" vertical="center"/>
    </xf>
    <xf numFmtId="0" fontId="59" fillId="0" borderId="0" xfId="9" applyFont="1" applyFill="1" applyAlignment="1">
      <alignment horizontal="left" vertical="center" indent="1"/>
    </xf>
    <xf numFmtId="0" fontId="59" fillId="0" borderId="0" xfId="9" applyFont="1" applyFill="1" applyAlignment="1">
      <alignment vertical="center"/>
    </xf>
    <xf numFmtId="0" fontId="59" fillId="0" borderId="0" xfId="9" applyFont="1" applyFill="1" applyAlignment="1">
      <alignment horizontal="left" vertical="top" indent="1"/>
    </xf>
    <xf numFmtId="0" fontId="59" fillId="0" borderId="0" xfId="9" applyFont="1" applyFill="1" applyAlignment="1">
      <alignment horizontal="left"/>
    </xf>
    <xf numFmtId="0" fontId="78" fillId="0" borderId="0" xfId="9" applyFont="1" applyFill="1" applyBorder="1" applyAlignment="1">
      <alignment horizontal="left" vertical="center"/>
    </xf>
    <xf numFmtId="0" fontId="59" fillId="0" borderId="0" xfId="9" applyFont="1" applyFill="1" applyBorder="1" applyAlignment="1">
      <alignment horizontal="left"/>
    </xf>
    <xf numFmtId="49" fontId="59" fillId="0" borderId="0" xfId="9" applyNumberFormat="1" applyFont="1" applyFill="1" applyBorder="1" applyAlignment="1">
      <alignment horizontal="right"/>
    </xf>
    <xf numFmtId="0" fontId="54" fillId="0" borderId="15" xfId="9" applyFont="1" applyFill="1" applyBorder="1" applyAlignment="1" applyProtection="1">
      <protection locked="0"/>
    </xf>
    <xf numFmtId="49" fontId="59" fillId="0" borderId="0" xfId="9" applyNumberFormat="1" applyFont="1" applyFill="1" applyAlignment="1">
      <alignment horizontal="left" vertical="center"/>
    </xf>
    <xf numFmtId="49" fontId="70" fillId="0" borderId="0" xfId="9" applyNumberFormat="1" applyFont="1" applyFill="1" applyAlignment="1">
      <alignment horizontal="left" vertical="center"/>
    </xf>
    <xf numFmtId="0" fontId="61" fillId="0" borderId="9" xfId="0" applyFont="1" applyBorder="1" applyAlignment="1" applyProtection="1">
      <alignment horizontal="center" vertical="center" wrapText="1"/>
    </xf>
    <xf numFmtId="0" fontId="61" fillId="0" borderId="22" xfId="0" applyFont="1" applyFill="1" applyBorder="1" applyAlignment="1" applyProtection="1">
      <alignment horizontal="center" vertical="center"/>
    </xf>
    <xf numFmtId="0" fontId="61" fillId="0" borderId="22" xfId="0" applyFont="1" applyFill="1" applyBorder="1" applyAlignment="1" applyProtection="1">
      <alignment horizontal="center" vertical="center" wrapText="1"/>
    </xf>
    <xf numFmtId="0" fontId="54" fillId="0" borderId="7" xfId="0" applyFont="1" applyBorder="1" applyAlignment="1" applyProtection="1">
      <alignment vertical="center"/>
    </xf>
    <xf numFmtId="38" fontId="52" fillId="0" borderId="22" xfId="0" applyNumberFormat="1" applyFont="1" applyBorder="1" applyAlignment="1" applyProtection="1">
      <alignment vertical="center"/>
      <protection locked="0"/>
    </xf>
    <xf numFmtId="38" fontId="52" fillId="0" borderId="22" xfId="0" applyNumberFormat="1" applyFont="1" applyFill="1" applyBorder="1" applyAlignment="1" applyProtection="1">
      <alignment horizontal="right" vertical="center"/>
      <protection locked="0"/>
    </xf>
    <xf numFmtId="0" fontId="54" fillId="6" borderId="7" xfId="0" applyFont="1" applyFill="1" applyBorder="1" applyAlignment="1" applyProtection="1">
      <alignment vertical="center"/>
    </xf>
    <xf numFmtId="38" fontId="52" fillId="6" borderId="45" xfId="0" applyNumberFormat="1" applyFont="1" applyFill="1" applyBorder="1" applyAlignment="1" applyProtection="1">
      <alignment vertical="center"/>
    </xf>
    <xf numFmtId="38" fontId="52" fillId="6" borderId="22" xfId="0" applyNumberFormat="1" applyFont="1" applyFill="1" applyBorder="1" applyAlignment="1" applyProtection="1">
      <alignment vertical="center"/>
    </xf>
    <xf numFmtId="38" fontId="52" fillId="6" borderId="45" xfId="0" applyNumberFormat="1" applyFont="1" applyFill="1" applyBorder="1" applyAlignment="1" applyProtection="1">
      <alignment horizontal="right" vertical="center"/>
    </xf>
    <xf numFmtId="49" fontId="59" fillId="0" borderId="7" xfId="0" applyNumberFormat="1" applyFont="1" applyBorder="1" applyAlignment="1" applyProtection="1">
      <alignment horizontal="center" vertical="center" wrapText="1"/>
    </xf>
    <xf numFmtId="38" fontId="52" fillId="6" borderId="8" xfId="0" applyNumberFormat="1" applyFont="1" applyFill="1" applyBorder="1" applyAlignment="1" applyProtection="1">
      <alignment vertical="center"/>
    </xf>
    <xf numFmtId="38" fontId="52" fillId="0" borderId="22" xfId="0" applyNumberFormat="1" applyFont="1" applyFill="1" applyBorder="1" applyAlignment="1" applyProtection="1">
      <alignment vertical="center"/>
      <protection locked="0"/>
    </xf>
    <xf numFmtId="38" fontId="52" fillId="6" borderId="8" xfId="0" applyNumberFormat="1" applyFont="1" applyFill="1" applyBorder="1" applyAlignment="1" applyProtection="1">
      <alignment horizontal="right" vertical="center"/>
    </xf>
    <xf numFmtId="0" fontId="59" fillId="0" borderId="46" xfId="0" applyFont="1" applyBorder="1" applyAlignment="1" applyProtection="1">
      <alignment horizontal="left" indent="1"/>
    </xf>
    <xf numFmtId="0" fontId="59" fillId="0" borderId="6" xfId="0" applyFont="1" applyBorder="1" applyAlignment="1" applyProtection="1">
      <alignment horizontal="left" indent="1"/>
    </xf>
    <xf numFmtId="0" fontId="54" fillId="0" borderId="7" xfId="0" applyFont="1" applyBorder="1" applyAlignment="1">
      <alignment horizontal="left" indent="1"/>
    </xf>
    <xf numFmtId="49" fontId="59" fillId="0" borderId="7" xfId="0" applyNumberFormat="1" applyFont="1" applyBorder="1" applyAlignment="1" applyProtection="1">
      <alignment horizontal="center" vertical="center"/>
    </xf>
    <xf numFmtId="0" fontId="59" fillId="0" borderId="46" xfId="0" applyFont="1" applyBorder="1" applyAlignment="1" applyProtection="1">
      <alignment horizontal="left" vertical="center"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38" fontId="52" fillId="6" borderId="22"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vertical="center"/>
    </xf>
    <xf numFmtId="49" fontId="59" fillId="0" borderId="6" xfId="0" applyNumberFormat="1" applyFont="1" applyBorder="1" applyAlignment="1" applyProtection="1">
      <alignment horizontal="center" vertical="center"/>
    </xf>
    <xf numFmtId="38" fontId="52" fillId="0" borderId="7" xfId="0" applyNumberFormat="1" applyFont="1" applyBorder="1" applyAlignment="1" applyProtection="1">
      <alignment vertical="center"/>
      <protection locked="0"/>
    </xf>
    <xf numFmtId="49" fontId="59" fillId="6" borderId="59" xfId="0" applyNumberFormat="1" applyFont="1" applyFill="1" applyBorder="1" applyAlignment="1" applyProtection="1">
      <alignment horizontal="center" vertical="center"/>
    </xf>
    <xf numFmtId="0" fontId="52" fillId="6" borderId="42" xfId="0" applyFont="1" applyFill="1" applyBorder="1" applyAlignment="1" applyProtection="1">
      <alignment horizontal="right" vertical="center"/>
    </xf>
    <xf numFmtId="0" fontId="52" fillId="6" borderId="43" xfId="0" applyFont="1" applyFill="1" applyBorder="1" applyAlignment="1" applyProtection="1">
      <alignment horizontal="right" vertical="center"/>
    </xf>
    <xf numFmtId="0" fontId="52" fillId="6" borderId="40" xfId="0" applyFont="1" applyFill="1" applyBorder="1" applyAlignment="1" applyProtection="1">
      <alignment horizontal="right" vertical="center"/>
    </xf>
    <xf numFmtId="49" fontId="59" fillId="0" borderId="22" xfId="0" applyNumberFormat="1" applyFont="1" applyBorder="1" applyAlignment="1" applyProtection="1">
      <alignment horizontal="center" vertical="center"/>
    </xf>
    <xf numFmtId="49" fontId="59" fillId="3" borderId="22" xfId="0" applyNumberFormat="1" applyFont="1" applyFill="1" applyBorder="1" applyAlignment="1" applyProtection="1">
      <alignment horizontal="center" vertical="center"/>
    </xf>
    <xf numFmtId="38" fontId="52" fillId="3" borderId="45" xfId="0" applyNumberFormat="1" applyFont="1" applyFill="1" applyBorder="1" applyAlignment="1" applyProtection="1">
      <alignment vertical="center"/>
    </xf>
    <xf numFmtId="38" fontId="52" fillId="3" borderId="44" xfId="0" applyNumberFormat="1" applyFont="1" applyFill="1" applyBorder="1" applyAlignment="1" applyProtection="1">
      <alignment vertical="center"/>
    </xf>
    <xf numFmtId="38" fontId="52" fillId="3" borderId="8" xfId="0" applyNumberFormat="1" applyFont="1" applyFill="1" applyBorder="1" applyAlignment="1" applyProtection="1">
      <alignment horizontal="right" vertical="center"/>
    </xf>
    <xf numFmtId="38" fontId="52" fillId="3" borderId="44"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horizontal="right" vertical="center"/>
    </xf>
    <xf numFmtId="38" fontId="52" fillId="3" borderId="8" xfId="0" applyNumberFormat="1" applyFont="1" applyFill="1" applyBorder="1" applyAlignment="1" applyProtection="1">
      <alignment vertical="center"/>
    </xf>
    <xf numFmtId="38" fontId="52" fillId="0" borderId="8" xfId="0" applyNumberFormat="1" applyFont="1" applyFill="1" applyBorder="1" applyAlignment="1" applyProtection="1">
      <alignment horizontal="right" vertical="center"/>
      <protection locked="0"/>
    </xf>
    <xf numFmtId="0" fontId="61" fillId="0" borderId="46" xfId="0" applyFont="1" applyFill="1" applyBorder="1" applyAlignment="1">
      <alignment horizontal="left" indent="2"/>
    </xf>
    <xf numFmtId="0" fontId="61" fillId="0" borderId="6" xfId="0" applyFont="1" applyFill="1" applyBorder="1" applyAlignment="1" applyProtection="1">
      <alignment horizontal="left" vertical="center"/>
    </xf>
    <xf numFmtId="0" fontId="54" fillId="0" borderId="7" xfId="0" applyFont="1" applyBorder="1" applyAlignment="1" applyProtection="1"/>
    <xf numFmtId="0" fontId="59" fillId="0" borderId="22" xfId="0" applyFont="1" applyFill="1" applyBorder="1" applyAlignment="1">
      <alignment horizontal="center" wrapText="1"/>
    </xf>
    <xf numFmtId="38" fontId="52" fillId="0" borderId="8" xfId="0" applyNumberFormat="1" applyFont="1" applyFill="1" applyBorder="1" applyAlignment="1" applyProtection="1">
      <alignment vertical="center"/>
      <protection locked="0"/>
    </xf>
    <xf numFmtId="0" fontId="52" fillId="0" borderId="50" xfId="0" applyFont="1" applyBorder="1" applyAlignment="1" applyProtection="1">
      <alignment vertical="center"/>
    </xf>
    <xf numFmtId="0" fontId="54" fillId="0" borderId="9" xfId="0" applyFont="1" applyBorder="1" applyProtection="1"/>
    <xf numFmtId="0" fontId="54" fillId="0" borderId="40" xfId="0" applyFont="1" applyBorder="1" applyProtection="1"/>
    <xf numFmtId="0" fontId="62" fillId="0" borderId="0" xfId="0" applyFont="1" applyBorder="1" applyAlignment="1" applyProtection="1">
      <alignment horizontal="center"/>
    </xf>
    <xf numFmtId="0" fontId="62" fillId="0" borderId="22" xfId="0" applyFont="1" applyBorder="1" applyAlignment="1" applyProtection="1">
      <alignment horizontal="center"/>
      <protection locked="0"/>
    </xf>
    <xf numFmtId="0" fontId="59" fillId="0" borderId="0" xfId="0" applyFont="1" applyAlignment="1" applyProtection="1">
      <alignment horizontal="left" vertical="center" indent="1"/>
    </xf>
    <xf numFmtId="0" fontId="59" fillId="0" borderId="5" xfId="0" applyFont="1" applyBorder="1" applyAlignment="1" applyProtection="1">
      <alignment vertical="center"/>
    </xf>
    <xf numFmtId="0" fontId="59" fillId="0" borderId="0" xfId="0" applyFont="1" applyAlignment="1" applyProtection="1">
      <alignment horizontal="left" indent="1"/>
    </xf>
    <xf numFmtId="0" fontId="59" fillId="0" borderId="22" xfId="0" applyFont="1" applyBorder="1" applyAlignment="1" applyProtection="1">
      <alignment horizontal="left" vertical="center"/>
    </xf>
    <xf numFmtId="0" fontId="70" fillId="0" borderId="5" xfId="0" applyFont="1" applyBorder="1" applyAlignment="1" applyProtection="1"/>
    <xf numFmtId="0" fontId="52" fillId="0" borderId="40" xfId="0" applyFont="1" applyBorder="1" applyAlignment="1" applyProtection="1">
      <alignment vertical="center"/>
    </xf>
    <xf numFmtId="0" fontId="70" fillId="0" borderId="5" xfId="0" applyFont="1" applyBorder="1" applyAlignment="1" applyProtection="1">
      <alignment vertical="top"/>
    </xf>
    <xf numFmtId="0" fontId="54" fillId="6" borderId="6" xfId="0" applyFont="1" applyFill="1" applyBorder="1" applyProtection="1"/>
    <xf numFmtId="0" fontId="52" fillId="6" borderId="22" xfId="0" applyFont="1" applyFill="1" applyBorder="1" applyAlignment="1" applyProtection="1">
      <alignment vertical="center"/>
    </xf>
    <xf numFmtId="0" fontId="91" fillId="0" borderId="0" xfId="0" applyFont="1" applyAlignment="1" applyProtection="1">
      <alignment horizontal="left" indent="2"/>
    </xf>
    <xf numFmtId="0" fontId="59" fillId="0" borderId="6" xfId="0" applyFont="1" applyBorder="1" applyAlignment="1" applyProtection="1">
      <alignment vertical="center"/>
    </xf>
    <xf numFmtId="0" fontId="59" fillId="0" borderId="7" xfId="0" applyFont="1" applyBorder="1" applyAlignment="1" applyProtection="1">
      <alignment vertical="center"/>
    </xf>
    <xf numFmtId="0" fontId="59" fillId="0" borderId="6" xfId="0" applyFont="1" applyBorder="1" applyAlignment="1" applyProtection="1">
      <alignment horizontal="left" vertical="center" indent="1"/>
    </xf>
    <xf numFmtId="0" fontId="91" fillId="0" borderId="0" xfId="0" applyFont="1" applyAlignment="1" applyProtection="1">
      <alignment horizontal="left" vertical="top"/>
    </xf>
    <xf numFmtId="0" fontId="59" fillId="0" borderId="0" xfId="0" applyFont="1" applyAlignment="1" applyProtection="1">
      <alignment vertical="top"/>
    </xf>
    <xf numFmtId="0" fontId="54" fillId="0" borderId="0" xfId="0" applyFont="1" applyAlignment="1" applyProtection="1">
      <alignment vertical="top"/>
    </xf>
    <xf numFmtId="0" fontId="54" fillId="0" borderId="0" xfId="0" applyFont="1" applyBorder="1" applyAlignment="1" applyProtection="1">
      <alignment vertical="top"/>
    </xf>
    <xf numFmtId="0" fontId="61" fillId="6" borderId="46" xfId="0" applyFont="1" applyFill="1" applyBorder="1" applyAlignment="1" applyProtection="1">
      <alignment vertical="center"/>
    </xf>
    <xf numFmtId="0" fontId="76" fillId="0" borderId="50" xfId="0" applyFont="1" applyFill="1" applyBorder="1" applyAlignment="1" applyProtection="1">
      <alignment horizontal="left" indent="2"/>
    </xf>
    <xf numFmtId="0" fontId="54" fillId="0" borderId="9" xfId="0" applyFont="1" applyBorder="1" applyAlignment="1">
      <alignment horizontal="left" vertical="center"/>
    </xf>
    <xf numFmtId="0" fontId="54" fillId="0" borderId="9" xfId="0" applyFont="1" applyFill="1" applyBorder="1" applyAlignment="1" applyProtection="1">
      <alignment vertical="center"/>
    </xf>
    <xf numFmtId="0" fontId="51" fillId="0" borderId="9" xfId="0" applyFont="1" applyFill="1" applyBorder="1" applyAlignment="1" applyProtection="1">
      <alignment horizontal="left" vertical="center"/>
    </xf>
    <xf numFmtId="0" fontId="54" fillId="0" borderId="9" xfId="0" applyFont="1" applyFill="1" applyBorder="1" applyAlignment="1">
      <alignment horizontal="left" vertical="center"/>
    </xf>
    <xf numFmtId="0" fontId="61" fillId="0" borderId="50" xfId="0" applyFont="1" applyBorder="1" applyAlignment="1" applyProtection="1">
      <alignment horizontal="center" vertical="center" wrapText="1"/>
    </xf>
    <xf numFmtId="0" fontId="61" fillId="0" borderId="8" xfId="0" applyFont="1" applyBorder="1" applyAlignment="1" applyProtection="1">
      <alignment horizontal="center" vertical="center" wrapText="1"/>
    </xf>
    <xf numFmtId="0" fontId="51" fillId="0" borderId="8" xfId="0" applyFont="1" applyBorder="1" applyAlignment="1" applyProtection="1">
      <alignment horizontal="center" vertical="center" wrapText="1"/>
    </xf>
    <xf numFmtId="0" fontId="54" fillId="0" borderId="0" xfId="0" applyFont="1" applyAlignment="1" applyProtection="1">
      <alignment horizontal="center" vertical="center" wrapText="1"/>
    </xf>
    <xf numFmtId="38" fontId="52" fillId="0" borderId="44" xfId="0" applyNumberFormat="1" applyFont="1" applyFill="1" applyBorder="1" applyAlignment="1" applyProtection="1">
      <alignment horizontal="right" vertical="center"/>
      <protection locked="0"/>
    </xf>
    <xf numFmtId="0" fontId="61" fillId="6" borderId="44" xfId="0" applyFont="1" applyFill="1" applyBorder="1" applyAlignment="1" applyProtection="1">
      <alignment horizontal="center" vertical="center" wrapText="1"/>
    </xf>
    <xf numFmtId="38" fontId="61" fillId="6" borderId="44" xfId="0" quotePrefix="1" applyNumberFormat="1" applyFont="1" applyFill="1" applyBorder="1" applyAlignment="1" applyProtection="1">
      <alignment horizontal="center" vertical="center"/>
    </xf>
    <xf numFmtId="49" fontId="52" fillId="6" borderId="45" xfId="0" applyNumberFormat="1" applyFont="1" applyFill="1" applyBorder="1" applyAlignment="1" applyProtection="1">
      <alignment horizontal="right" vertical="center"/>
    </xf>
    <xf numFmtId="49" fontId="52" fillId="6" borderId="44" xfId="0" applyNumberFormat="1" applyFont="1" applyFill="1" applyBorder="1" applyAlignment="1" applyProtection="1">
      <alignment horizontal="right" vertical="center"/>
    </xf>
    <xf numFmtId="0" fontId="59" fillId="0" borderId="22" xfId="0" applyFont="1" applyBorder="1" applyAlignment="1" applyProtection="1">
      <alignment horizontal="center" vertical="center"/>
    </xf>
    <xf numFmtId="38" fontId="52" fillId="0" borderId="8" xfId="0" applyNumberFormat="1" applyFont="1" applyBorder="1" applyAlignment="1" applyProtection="1">
      <alignment horizontal="right" vertical="center"/>
      <protection locked="0"/>
    </xf>
    <xf numFmtId="49" fontId="52" fillId="3" borderId="8" xfId="0" applyNumberFormat="1" applyFont="1" applyFill="1" applyBorder="1" applyAlignment="1" applyProtection="1">
      <alignment horizontal="right" vertical="center"/>
    </xf>
    <xf numFmtId="38" fontId="61" fillId="6" borderId="44" xfId="0" applyNumberFormat="1" applyFont="1" applyFill="1" applyBorder="1" applyAlignment="1" applyProtection="1">
      <alignment horizontal="center" vertical="center"/>
    </xf>
    <xf numFmtId="38" fontId="52" fillId="0" borderId="22" xfId="0" applyNumberFormat="1" applyFont="1" applyBorder="1" applyAlignment="1" applyProtection="1">
      <alignment horizontal="right" vertical="center"/>
      <protection locked="0"/>
    </xf>
    <xf numFmtId="0" fontId="59" fillId="0" borderId="46" xfId="0" applyFont="1" applyBorder="1" applyAlignment="1" applyProtection="1">
      <alignment horizontal="left" vertical="center" wrapText="1" indent="1"/>
    </xf>
    <xf numFmtId="38" fontId="52" fillId="0" borderId="22" xfId="0" applyNumberFormat="1" applyFont="1" applyBorder="1" applyAlignment="1" applyProtection="1">
      <alignment horizontal="right"/>
      <protection locked="0"/>
    </xf>
    <xf numFmtId="38" fontId="52" fillId="0" borderId="22" xfId="0" applyNumberFormat="1" applyFont="1" applyFill="1" applyBorder="1" applyAlignment="1" applyProtection="1">
      <alignment horizontal="right"/>
      <protection locked="0"/>
    </xf>
    <xf numFmtId="0" fontId="59" fillId="0" borderId="46" xfId="0" applyFont="1" applyBorder="1" applyAlignment="1" applyProtection="1">
      <alignment horizontal="left" vertical="center" wrapText="1" indent="2"/>
    </xf>
    <xf numFmtId="49" fontId="61" fillId="6" borderId="44" xfId="0" applyNumberFormat="1" applyFont="1" applyFill="1" applyBorder="1" applyAlignment="1" applyProtection="1">
      <alignment horizontal="center" vertical="center"/>
    </xf>
    <xf numFmtId="38" fontId="52" fillId="6" borderId="43" xfId="0" applyNumberFormat="1" applyFont="1" applyFill="1" applyBorder="1" applyAlignment="1" applyProtection="1">
      <alignment horizontal="right" vertical="center"/>
    </xf>
    <xf numFmtId="0" fontId="54" fillId="6" borderId="8" xfId="0" applyFont="1" applyFill="1" applyBorder="1" applyAlignment="1" applyProtection="1">
      <alignment vertical="center"/>
    </xf>
    <xf numFmtId="0" fontId="54" fillId="0" borderId="0" xfId="0" applyFont="1" applyAlignment="1" applyProtection="1">
      <alignment horizontal="right" vertical="center" indent="1"/>
    </xf>
    <xf numFmtId="0" fontId="59" fillId="0" borderId="0" xfId="0" applyFont="1" applyAlignment="1" applyProtection="1">
      <alignment horizontal="right" vertical="center" indent="1"/>
    </xf>
    <xf numFmtId="0" fontId="59" fillId="0" borderId="0" xfId="0" applyFont="1" applyBorder="1" applyAlignment="1" applyProtection="1">
      <alignment horizontal="right" vertical="center" indent="1"/>
    </xf>
    <xf numFmtId="0" fontId="59" fillId="0" borderId="56" xfId="10" applyFont="1" applyFill="1" applyBorder="1" applyAlignment="1">
      <alignment vertical="center"/>
    </xf>
    <xf numFmtId="0" fontId="59" fillId="0" borderId="0" xfId="10" applyFont="1" applyAlignment="1">
      <alignment vertical="center"/>
    </xf>
    <xf numFmtId="0" fontId="59" fillId="0" borderId="56" xfId="10" applyFont="1" applyFill="1" applyBorder="1" applyAlignment="1">
      <alignment horizontal="centerContinuous" vertical="center"/>
    </xf>
    <xf numFmtId="0" fontId="93" fillId="0" borderId="0" xfId="10" applyFont="1" applyBorder="1" applyAlignment="1">
      <alignment vertical="top"/>
    </xf>
    <xf numFmtId="0" fontId="59" fillId="0" borderId="0" xfId="10" applyFont="1" applyBorder="1" applyAlignment="1">
      <alignment vertical="center"/>
    </xf>
    <xf numFmtId="0" fontId="59" fillId="0" borderId="0" xfId="10" applyFont="1" applyBorder="1" applyAlignment="1">
      <alignment horizontal="right" vertical="center"/>
    </xf>
    <xf numFmtId="0" fontId="65" fillId="0" borderId="0" xfId="10" applyFont="1" applyFill="1" applyAlignment="1">
      <alignment horizontal="left" vertical="center" indent="1"/>
    </xf>
    <xf numFmtId="0" fontId="65" fillId="0" borderId="0" xfId="10" applyFont="1" applyAlignment="1">
      <alignment horizontal="center" vertical="center"/>
    </xf>
    <xf numFmtId="0" fontId="59" fillId="0" borderId="0" xfId="10" applyFont="1" applyAlignment="1">
      <alignment horizontal="right" vertical="center"/>
    </xf>
    <xf numFmtId="0" fontId="65" fillId="0" borderId="0" xfId="10" applyFont="1" applyAlignment="1">
      <alignment vertical="center"/>
    </xf>
    <xf numFmtId="0" fontId="59" fillId="0" borderId="0" xfId="10" applyFont="1" applyFill="1" applyAlignment="1">
      <alignment vertical="center"/>
    </xf>
    <xf numFmtId="0" fontId="61" fillId="0" borderId="0" xfId="10" applyFont="1" applyFill="1" applyBorder="1" applyAlignment="1">
      <alignment horizontal="left"/>
    </xf>
    <xf numFmtId="0" fontId="59" fillId="0" borderId="0" xfId="10" applyFont="1" applyFill="1" applyBorder="1" applyAlignment="1">
      <alignment vertical="center"/>
    </xf>
    <xf numFmtId="0" fontId="59" fillId="0" borderId="0" xfId="10" applyFont="1" applyFill="1" applyBorder="1" applyAlignment="1">
      <alignment horizontal="right" vertical="center"/>
    </xf>
    <xf numFmtId="0" fontId="59" fillId="0" borderId="0" xfId="10" applyFont="1" applyFill="1" applyAlignment="1">
      <alignment horizontal="left" vertical="center"/>
    </xf>
    <xf numFmtId="49" fontId="59" fillId="0" borderId="0" xfId="10" applyNumberFormat="1" applyFont="1" applyFill="1" applyAlignment="1">
      <alignment horizontal="left" vertical="center"/>
    </xf>
    <xf numFmtId="0" fontId="59" fillId="0" borderId="0" xfId="10" applyFont="1" applyFill="1" applyAlignment="1">
      <alignment horizontal="right" vertical="center"/>
    </xf>
    <xf numFmtId="3" fontId="59" fillId="0" borderId="0" xfId="10" applyNumberFormat="1" applyFont="1" applyFill="1" applyAlignment="1">
      <alignment vertical="center"/>
    </xf>
    <xf numFmtId="3" fontId="59" fillId="0" borderId="0" xfId="10" applyNumberFormat="1" applyFont="1" applyFill="1" applyBorder="1" applyAlignment="1">
      <alignment vertical="center"/>
    </xf>
    <xf numFmtId="0" fontId="61" fillId="0" borderId="0" xfId="10" applyFont="1" applyFill="1" applyBorder="1" applyAlignment="1">
      <alignment horizontal="left" vertical="center"/>
    </xf>
    <xf numFmtId="0" fontId="59" fillId="0" borderId="0" xfId="10" applyFont="1" applyFill="1" applyAlignment="1">
      <alignment horizontal="center" vertical="center"/>
    </xf>
    <xf numFmtId="0" fontId="59" fillId="0" borderId="0" xfId="10" applyFont="1" applyFill="1" applyAlignment="1">
      <alignment vertical="center" wrapText="1"/>
    </xf>
    <xf numFmtId="0" fontId="59" fillId="0" borderId="0" xfId="10" applyFont="1" applyFill="1" applyAlignment="1">
      <alignment horizontal="center" vertical="top"/>
    </xf>
    <xf numFmtId="0" fontId="59" fillId="0" borderId="0" xfId="10" applyFont="1" applyFill="1" applyAlignment="1">
      <alignment vertical="top" wrapText="1"/>
    </xf>
    <xf numFmtId="0" fontId="59" fillId="0" borderId="0" xfId="10" applyFont="1" applyFill="1" applyBorder="1" applyAlignment="1">
      <alignment horizontal="right" vertical="top"/>
    </xf>
    <xf numFmtId="1" fontId="59" fillId="0" borderId="0" xfId="10" applyNumberFormat="1" applyFont="1" applyFill="1" applyAlignment="1">
      <alignment horizontal="center" vertical="center"/>
    </xf>
    <xf numFmtId="1" fontId="59" fillId="0" borderId="0" xfId="10" applyNumberFormat="1" applyFont="1" applyFill="1" applyAlignment="1">
      <alignment horizontal="left" vertical="center"/>
    </xf>
    <xf numFmtId="38" fontId="59" fillId="0" borderId="0" xfId="10" applyNumberFormat="1" applyFont="1" applyFill="1" applyAlignment="1">
      <alignment horizontal="right"/>
    </xf>
    <xf numFmtId="0" fontId="59" fillId="0" borderId="0" xfId="10" quotePrefix="1" applyFont="1" applyFill="1" applyAlignment="1">
      <alignment horizontal="left" vertical="center" wrapText="1"/>
    </xf>
    <xf numFmtId="167" fontId="59" fillId="0" borderId="0" xfId="10" applyNumberFormat="1" applyFont="1" applyFill="1" applyBorder="1" applyAlignment="1" applyProtection="1">
      <alignment horizontal="right" vertical="center"/>
    </xf>
    <xf numFmtId="0" fontId="59" fillId="0" borderId="0" xfId="10" applyFont="1" applyFill="1" applyAlignment="1">
      <alignment horizontal="left" vertical="center" wrapText="1"/>
    </xf>
    <xf numFmtId="49" fontId="59" fillId="0" borderId="0" xfId="10" applyNumberFormat="1" applyFont="1" applyFill="1" applyAlignment="1">
      <alignment horizontal="center" vertical="center"/>
    </xf>
    <xf numFmtId="3" fontId="59" fillId="0" borderId="0" xfId="10" quotePrefix="1" applyNumberFormat="1" applyFont="1" applyFill="1" applyAlignment="1">
      <alignment horizontal="left" vertical="center" wrapText="1"/>
    </xf>
    <xf numFmtId="3" fontId="59" fillId="0" borderId="0" xfId="10" applyNumberFormat="1" applyFont="1" applyFill="1" applyAlignment="1">
      <alignment vertical="center" wrapText="1"/>
    </xf>
    <xf numFmtId="0" fontId="59" fillId="0" borderId="0" xfId="10" applyNumberFormat="1" applyFont="1" applyFill="1" applyAlignment="1">
      <alignment horizontal="center" vertical="center"/>
    </xf>
    <xf numFmtId="3" fontId="59" fillId="0" borderId="0" xfId="10" applyNumberFormat="1" applyFont="1" applyFill="1" applyAlignment="1">
      <alignment horizontal="center" vertical="center" wrapText="1"/>
    </xf>
    <xf numFmtId="3" fontId="59" fillId="0" borderId="0" xfId="10" applyNumberFormat="1" applyFont="1" applyAlignment="1">
      <alignment vertical="center"/>
    </xf>
    <xf numFmtId="3" fontId="59" fillId="0" borderId="0" xfId="10" applyNumberFormat="1" applyFont="1" applyFill="1" applyAlignment="1">
      <alignment horizontal="left" vertical="center" wrapText="1"/>
    </xf>
    <xf numFmtId="0" fontId="59" fillId="0" borderId="0" xfId="10" applyFont="1" applyAlignment="1">
      <alignment horizontal="left" vertical="center"/>
    </xf>
    <xf numFmtId="0" fontId="59" fillId="0" borderId="0" xfId="10" applyFont="1" applyAlignment="1">
      <alignment horizontal="center" vertical="center"/>
    </xf>
    <xf numFmtId="0" fontId="59" fillId="0" borderId="0" xfId="10" applyFont="1" applyFill="1" applyAlignment="1">
      <alignment horizontal="left" vertical="top"/>
    </xf>
    <xf numFmtId="49" fontId="59" fillId="0" borderId="0" xfId="10" applyNumberFormat="1" applyFont="1" applyFill="1" applyAlignment="1">
      <alignment horizontal="center" vertical="top"/>
    </xf>
    <xf numFmtId="3" fontId="59" fillId="0" borderId="0" xfId="10" applyNumberFormat="1" applyFont="1" applyFill="1" applyAlignment="1">
      <alignment horizontal="left" vertical="top" wrapText="1"/>
    </xf>
    <xf numFmtId="40" fontId="59" fillId="0" borderId="9" xfId="10" applyNumberFormat="1" applyFont="1" applyFill="1" applyBorder="1" applyAlignment="1" applyProtection="1">
      <alignment horizontal="right"/>
      <protection locked="0"/>
    </xf>
    <xf numFmtId="0" fontId="59" fillId="0" borderId="0" xfId="10" applyFont="1" applyFill="1" applyBorder="1" applyAlignment="1">
      <alignment horizontal="left" vertical="center"/>
    </xf>
    <xf numFmtId="0" fontId="61" fillId="0" borderId="0" xfId="10" quotePrefix="1" applyFont="1" applyFill="1" applyAlignment="1">
      <alignment horizontal="left" vertical="center"/>
    </xf>
    <xf numFmtId="0" fontId="61" fillId="0" borderId="0" xfId="10" applyFont="1" applyFill="1" applyAlignment="1">
      <alignment horizontal="right" vertical="center"/>
    </xf>
    <xf numFmtId="4" fontId="61" fillId="0" borderId="0" xfId="10" applyNumberFormat="1" applyFont="1" applyFill="1" applyBorder="1" applyAlignment="1" applyProtection="1">
      <alignment vertical="center"/>
    </xf>
    <xf numFmtId="0" fontId="59" fillId="0" borderId="0" xfId="10" applyFont="1" applyFill="1" applyAlignment="1" applyProtection="1">
      <alignment horizontal="left" vertical="center"/>
    </xf>
    <xf numFmtId="0" fontId="61" fillId="0" borderId="0" xfId="11" applyFont="1" applyFill="1" applyBorder="1" applyAlignment="1">
      <alignment vertical="center"/>
    </xf>
    <xf numFmtId="0" fontId="59" fillId="0" borderId="0" xfId="11" applyFont="1" applyFill="1" applyBorder="1" applyAlignment="1">
      <alignment vertical="center"/>
    </xf>
    <xf numFmtId="0" fontId="59" fillId="0" borderId="0" xfId="11" applyFont="1" applyFill="1" applyBorder="1" applyAlignment="1">
      <alignment horizontal="right" vertical="center"/>
    </xf>
    <xf numFmtId="0" fontId="82" fillId="0" borderId="0" xfId="0" quotePrefix="1" applyFont="1" applyFill="1" applyBorder="1" applyAlignment="1">
      <alignment horizontal="left" vertical="center"/>
    </xf>
    <xf numFmtId="0" fontId="59" fillId="0" borderId="0" xfId="11" applyFont="1" applyFill="1" applyAlignment="1">
      <alignment horizontal="left" vertical="center"/>
    </xf>
    <xf numFmtId="49" fontId="59" fillId="0" borderId="0" xfId="11" applyNumberFormat="1" applyFont="1" applyFill="1" applyAlignment="1">
      <alignment horizontal="left" vertical="center"/>
    </xf>
    <xf numFmtId="0" fontId="59" fillId="0" borderId="0" xfId="11" applyFont="1" applyFill="1" applyAlignment="1">
      <alignment horizontal="center" vertical="center"/>
    </xf>
    <xf numFmtId="0" fontId="59" fillId="0" borderId="0" xfId="11" applyFont="1" applyFill="1" applyAlignment="1">
      <alignment vertical="center" wrapText="1"/>
    </xf>
    <xf numFmtId="0" fontId="59" fillId="0" borderId="0" xfId="11" applyFont="1" applyFill="1" applyAlignment="1">
      <alignment vertical="center"/>
    </xf>
    <xf numFmtId="0" fontId="59" fillId="0" borderId="0" xfId="11" applyNumberFormat="1" applyFont="1" applyFill="1" applyAlignment="1">
      <alignment horizontal="center" vertical="center"/>
    </xf>
    <xf numFmtId="3" fontId="59" fillId="0" borderId="0" xfId="11" applyNumberFormat="1" applyFont="1" applyFill="1" applyAlignment="1">
      <alignment vertical="center"/>
    </xf>
    <xf numFmtId="0" fontId="59" fillId="0" borderId="0" xfId="11" applyFont="1" applyFill="1" applyAlignment="1">
      <alignment horizontal="center" vertical="top"/>
    </xf>
    <xf numFmtId="3" fontId="59" fillId="0" borderId="0" xfId="11" applyNumberFormat="1" applyFont="1" applyFill="1" applyBorder="1" applyAlignment="1">
      <alignment vertical="center"/>
    </xf>
    <xf numFmtId="38" fontId="59" fillId="0" borderId="0" xfId="11" applyNumberFormat="1" applyFont="1" applyFill="1" applyAlignment="1">
      <alignment horizontal="left" vertical="center" wrapText="1"/>
    </xf>
    <xf numFmtId="0" fontId="59" fillId="0" borderId="0" xfId="11" applyFont="1" applyFill="1" applyAlignment="1">
      <alignment horizontal="left" vertical="center" wrapText="1"/>
    </xf>
    <xf numFmtId="0" fontId="59" fillId="0" borderId="0" xfId="11" quotePrefix="1" applyFont="1" applyFill="1" applyAlignment="1">
      <alignment horizontal="left" vertical="center" wrapText="1"/>
    </xf>
    <xf numFmtId="1" fontId="59" fillId="0" borderId="0" xfId="11" applyNumberFormat="1" applyFont="1" applyFill="1" applyAlignment="1">
      <alignment horizontal="center" vertical="center"/>
    </xf>
    <xf numFmtId="0" fontId="59" fillId="0" borderId="0" xfId="11" quotePrefix="1" applyFont="1" applyFill="1" applyAlignment="1">
      <alignment horizontal="left" vertical="center"/>
    </xf>
    <xf numFmtId="1" fontId="59" fillId="0" borderId="0" xfId="11" quotePrefix="1" applyNumberFormat="1" applyFont="1" applyFill="1" applyAlignment="1">
      <alignment horizontal="center" vertical="center"/>
    </xf>
    <xf numFmtId="0" fontId="59" fillId="0" borderId="0" xfId="11" applyFont="1" applyFill="1" applyAlignment="1">
      <alignment horizontal="left" vertical="top"/>
    </xf>
    <xf numFmtId="1" fontId="59" fillId="0" borderId="0" xfId="11" applyNumberFormat="1" applyFont="1" applyFill="1" applyAlignment="1">
      <alignment horizontal="center" vertical="top"/>
    </xf>
    <xf numFmtId="0" fontId="59" fillId="0" borderId="0" xfId="11" applyFont="1" applyFill="1" applyAlignment="1">
      <alignment vertical="top" wrapText="1"/>
    </xf>
    <xf numFmtId="0" fontId="59" fillId="0" borderId="0" xfId="11" applyFont="1" applyFill="1" applyBorder="1" applyAlignment="1">
      <alignment horizontal="right" vertical="top"/>
    </xf>
    <xf numFmtId="0" fontId="59" fillId="0" borderId="0" xfId="11" applyFont="1" applyAlignment="1">
      <alignment horizontal="left" vertical="center"/>
    </xf>
    <xf numFmtId="1" fontId="59" fillId="0" borderId="0" xfId="11" applyNumberFormat="1" applyFont="1" applyAlignment="1">
      <alignment horizontal="center" vertical="center"/>
    </xf>
    <xf numFmtId="0" fontId="59" fillId="0" borderId="0" xfId="11" applyFont="1" applyAlignment="1">
      <alignment vertical="center" wrapText="1"/>
    </xf>
    <xf numFmtId="0" fontId="59" fillId="0" borderId="0" xfId="11" applyFont="1" applyAlignment="1">
      <alignment vertical="center"/>
    </xf>
    <xf numFmtId="167" fontId="59" fillId="0" borderId="0" xfId="11" applyNumberFormat="1" applyFont="1" applyFill="1" applyBorder="1" applyAlignment="1" applyProtection="1">
      <alignment horizontal="right" vertical="center"/>
    </xf>
    <xf numFmtId="0" fontId="59" fillId="0" borderId="0" xfId="11" applyFont="1" applyAlignment="1">
      <alignment horizontal="center" vertical="center"/>
    </xf>
    <xf numFmtId="0" fontId="59" fillId="0" borderId="0" xfId="11" applyFont="1" applyAlignment="1">
      <alignment horizontal="left" vertical="center" wrapText="1"/>
    </xf>
    <xf numFmtId="49" fontId="59" fillId="4" borderId="0" xfId="11" applyNumberFormat="1" applyFont="1" applyFill="1" applyBorder="1" applyAlignment="1">
      <alignment horizontal="left" vertical="center"/>
    </xf>
    <xf numFmtId="49" fontId="59" fillId="4" borderId="0" xfId="11" applyNumberFormat="1" applyFont="1" applyFill="1" applyBorder="1" applyAlignment="1">
      <alignment horizontal="center" vertical="center"/>
    </xf>
    <xf numFmtId="0" fontId="59" fillId="4" borderId="0" xfId="11" applyNumberFormat="1" applyFont="1" applyFill="1" applyBorder="1" applyAlignment="1">
      <alignment vertical="center" wrapText="1"/>
    </xf>
    <xf numFmtId="49" fontId="59" fillId="4" borderId="0" xfId="11" applyNumberFormat="1" applyFont="1" applyFill="1" applyBorder="1" applyAlignment="1">
      <alignment horizontal="right" vertical="center"/>
    </xf>
    <xf numFmtId="49" fontId="59" fillId="0" borderId="0" xfId="11" applyNumberFormat="1" applyFont="1" applyFill="1" applyBorder="1" applyAlignment="1">
      <alignment horizontal="left" vertical="center"/>
    </xf>
    <xf numFmtId="49" fontId="59" fillId="0" borderId="0" xfId="11" applyNumberFormat="1" applyFont="1" applyFill="1" applyBorder="1" applyAlignment="1">
      <alignment horizontal="left" vertical="center" wrapText="1"/>
    </xf>
    <xf numFmtId="49" fontId="59" fillId="0" borderId="0" xfId="11" applyNumberFormat="1" applyFont="1" applyFill="1" applyBorder="1" applyAlignment="1">
      <alignment horizontal="center" vertical="center"/>
    </xf>
    <xf numFmtId="0" fontId="59" fillId="0" borderId="0" xfId="11" applyNumberFormat="1" applyFont="1" applyFill="1" applyBorder="1" applyAlignment="1">
      <alignment vertical="center" wrapText="1"/>
    </xf>
    <xf numFmtId="49" fontId="59" fillId="0" borderId="0" xfId="11" applyNumberFormat="1" applyFont="1" applyFill="1" applyBorder="1" applyAlignment="1">
      <alignment horizontal="right" vertical="center"/>
    </xf>
    <xf numFmtId="0" fontId="59" fillId="0" borderId="0" xfId="11" applyFont="1" applyBorder="1" applyAlignment="1">
      <alignment vertical="center"/>
    </xf>
    <xf numFmtId="0" fontId="59" fillId="0" borderId="0" xfId="11" applyFont="1" applyAlignment="1">
      <alignment horizontal="left" vertical="top"/>
    </xf>
    <xf numFmtId="0" fontId="59" fillId="0" borderId="0" xfId="11" applyFont="1" applyAlignment="1">
      <alignment horizontal="center" vertical="top"/>
    </xf>
    <xf numFmtId="0" fontId="59" fillId="0" borderId="0" xfId="11" applyFont="1" applyAlignment="1">
      <alignment horizontal="left" vertical="top" wrapText="1"/>
    </xf>
    <xf numFmtId="0" fontId="59" fillId="0" borderId="0" xfId="11" applyFont="1" applyBorder="1" applyAlignment="1">
      <alignment horizontal="left" vertical="center"/>
    </xf>
    <xf numFmtId="0" fontId="59" fillId="0" borderId="0" xfId="11" quotePrefix="1" applyFont="1" applyAlignment="1">
      <alignment horizontal="left" vertical="top"/>
    </xf>
    <xf numFmtId="0" fontId="59" fillId="0" borderId="0" xfId="11" applyFont="1" applyAlignment="1">
      <alignment horizontal="right" vertical="center"/>
    </xf>
    <xf numFmtId="38" fontId="59" fillId="0" borderId="0" xfId="11" applyNumberFormat="1" applyFont="1" applyFill="1" applyAlignment="1">
      <alignment horizontal="right"/>
    </xf>
    <xf numFmtId="0" fontId="59" fillId="0" borderId="0" xfId="11" applyFont="1" applyAlignment="1" applyProtection="1">
      <alignment vertical="center"/>
    </xf>
    <xf numFmtId="0" fontId="51" fillId="6" borderId="12" xfId="0" applyFont="1" applyFill="1" applyBorder="1" applyAlignment="1">
      <alignment horizontal="left"/>
    </xf>
    <xf numFmtId="0" fontId="51" fillId="6" borderId="16" xfId="0" applyFont="1" applyFill="1" applyBorder="1"/>
    <xf numFmtId="0" fontId="54" fillId="6" borderId="16" xfId="0" applyFont="1" applyFill="1" applyBorder="1"/>
    <xf numFmtId="0" fontId="54" fillId="6" borderId="10" xfId="0" applyFont="1" applyFill="1" applyBorder="1"/>
    <xf numFmtId="0" fontId="51" fillId="6" borderId="0" xfId="0" applyFont="1" applyFill="1" applyBorder="1" applyAlignment="1"/>
    <xf numFmtId="0" fontId="51" fillId="6" borderId="0" xfId="0" applyFont="1" applyFill="1" applyBorder="1"/>
    <xf numFmtId="0" fontId="54" fillId="6" borderId="0" xfId="0" applyFont="1" applyFill="1" applyBorder="1"/>
    <xf numFmtId="0" fontId="54" fillId="6" borderId="18" xfId="0" applyFont="1" applyFill="1" applyBorder="1"/>
    <xf numFmtId="0" fontId="84" fillId="6" borderId="0" xfId="0" applyFont="1" applyFill="1" applyAlignment="1">
      <alignment horizontal="left"/>
    </xf>
    <xf numFmtId="0" fontId="54" fillId="6" borderId="0" xfId="0" applyFont="1" applyFill="1" applyAlignment="1"/>
    <xf numFmtId="0" fontId="54" fillId="6" borderId="0" xfId="0" applyFont="1" applyFill="1" applyBorder="1" applyAlignment="1">
      <alignment vertical="center"/>
    </xf>
    <xf numFmtId="0" fontId="54" fillId="6" borderId="0" xfId="0" applyFont="1" applyFill="1" applyBorder="1" applyAlignment="1">
      <alignment horizontal="left" vertical="center"/>
    </xf>
    <xf numFmtId="0" fontId="54" fillId="6" borderId="18" xfId="0" applyFont="1" applyFill="1" applyBorder="1" applyAlignment="1">
      <alignment horizontal="left" vertical="center"/>
    </xf>
    <xf numFmtId="0" fontId="51" fillId="6" borderId="12" xfId="0" applyFont="1" applyFill="1" applyBorder="1" applyAlignment="1" applyProtection="1">
      <alignment vertical="center"/>
    </xf>
    <xf numFmtId="0" fontId="61" fillId="6" borderId="16" xfId="0" applyFont="1" applyFill="1" applyBorder="1" applyAlignment="1" applyProtection="1">
      <alignment vertical="center"/>
    </xf>
    <xf numFmtId="0" fontId="54" fillId="6" borderId="16" xfId="0" applyFont="1" applyFill="1" applyBorder="1" applyAlignment="1" applyProtection="1">
      <alignment vertical="center"/>
    </xf>
    <xf numFmtId="0" fontId="54" fillId="0" borderId="17" xfId="0" applyFont="1" applyFill="1" applyBorder="1" applyAlignment="1" applyProtection="1">
      <alignment vertical="center"/>
    </xf>
    <xf numFmtId="0" fontId="54" fillId="0" borderId="18" xfId="0" applyFont="1" applyFill="1" applyBorder="1" applyAlignment="1" applyProtection="1">
      <alignment vertical="center"/>
    </xf>
    <xf numFmtId="0" fontId="59" fillId="0" borderId="13" xfId="0" applyFont="1" applyBorder="1" applyAlignment="1" applyProtection="1">
      <alignment horizontal="left" vertical="center" indent="1"/>
    </xf>
    <xf numFmtId="0" fontId="54" fillId="0" borderId="21" xfId="0" applyFont="1" applyBorder="1" applyAlignment="1" applyProtection="1">
      <alignment vertical="center"/>
    </xf>
    <xf numFmtId="0" fontId="59" fillId="0" borderId="14" xfId="0" applyFont="1" applyBorder="1" applyAlignment="1" applyProtection="1">
      <alignment horizontal="right" vertical="center"/>
    </xf>
    <xf numFmtId="38" fontId="52" fillId="0" borderId="13" xfId="0" applyNumberFormat="1" applyFont="1" applyBorder="1" applyAlignment="1" applyProtection="1">
      <alignment vertical="center"/>
      <protection locked="0"/>
    </xf>
    <xf numFmtId="0" fontId="59" fillId="0" borderId="17" xfId="0" applyFont="1" applyFill="1" applyBorder="1" applyAlignment="1" applyProtection="1">
      <alignment horizontal="center" vertical="center"/>
    </xf>
    <xf numFmtId="38" fontId="52" fillId="0" borderId="18" xfId="0" applyNumberFormat="1" applyFont="1" applyFill="1" applyBorder="1" applyAlignment="1" applyProtection="1">
      <alignment vertical="center"/>
    </xf>
    <xf numFmtId="0" fontId="70" fillId="0" borderId="21" xfId="0" applyFont="1" applyBorder="1" applyAlignment="1" applyProtection="1">
      <alignment vertical="center"/>
    </xf>
    <xf numFmtId="38" fontId="52" fillId="20" borderId="13" xfId="0" applyNumberFormat="1" applyFont="1" applyFill="1" applyBorder="1" applyAlignment="1" applyProtection="1">
      <protection locked="0"/>
    </xf>
    <xf numFmtId="38" fontId="52" fillId="0" borderId="18" xfId="0" applyNumberFormat="1" applyFont="1" applyFill="1" applyBorder="1" applyAlignment="1" applyProtection="1"/>
    <xf numFmtId="0" fontId="59" fillId="0" borderId="19" xfId="0" applyFont="1" applyFill="1" applyBorder="1" applyAlignment="1" applyProtection="1">
      <alignment horizontal="center" vertical="center"/>
    </xf>
    <xf numFmtId="38" fontId="52" fillId="0" borderId="11" xfId="0" applyNumberFormat="1" applyFont="1" applyFill="1" applyBorder="1" applyAlignment="1" applyProtection="1">
      <alignment vertical="center"/>
    </xf>
    <xf numFmtId="0" fontId="54" fillId="6" borderId="10" xfId="0" applyFont="1" applyFill="1" applyBorder="1" applyAlignment="1" applyProtection="1">
      <alignment vertical="center"/>
    </xf>
    <xf numFmtId="0" fontId="51" fillId="6" borderId="19" xfId="0" applyFont="1" applyFill="1" applyBorder="1" applyAlignment="1">
      <alignment vertical="center"/>
    </xf>
    <xf numFmtId="0" fontId="62" fillId="6" borderId="20" xfId="0" applyFont="1" applyFill="1" applyBorder="1" applyAlignment="1">
      <alignment horizontal="left" vertical="center" indent="1"/>
    </xf>
    <xf numFmtId="0" fontId="54" fillId="6" borderId="20" xfId="0" applyFont="1" applyFill="1" applyBorder="1" applyAlignment="1">
      <alignment horizontal="left" vertical="center"/>
    </xf>
    <xf numFmtId="0" fontId="54" fillId="0" borderId="17" xfId="0" applyFont="1" applyBorder="1"/>
    <xf numFmtId="0" fontId="52" fillId="0" borderId="0" xfId="0" applyNumberFormat="1" applyFont="1" applyFill="1" applyBorder="1" applyAlignment="1">
      <alignment horizontal="left" vertical="center"/>
    </xf>
    <xf numFmtId="0" fontId="52" fillId="0" borderId="17" xfId="0" applyFont="1" applyBorder="1"/>
    <xf numFmtId="0" fontId="59" fillId="0" borderId="17" xfId="0" applyFont="1" applyBorder="1"/>
    <xf numFmtId="0" fontId="61" fillId="0" borderId="0" xfId="0" applyFont="1" applyBorder="1" applyAlignment="1">
      <alignment horizontal="center"/>
    </xf>
    <xf numFmtId="0" fontId="61" fillId="0" borderId="13" xfId="0" applyFont="1" applyBorder="1" applyAlignment="1">
      <alignment horizontal="left"/>
    </xf>
    <xf numFmtId="0" fontId="61" fillId="0" borderId="14" xfId="0" applyFont="1" applyBorder="1" applyAlignment="1">
      <alignment horizontal="left" indent="1"/>
    </xf>
    <xf numFmtId="49" fontId="59" fillId="0" borderId="2" xfId="0" applyNumberFormat="1" applyFont="1" applyBorder="1" applyAlignment="1">
      <alignment horizontal="center"/>
    </xf>
    <xf numFmtId="0" fontId="59" fillId="0" borderId="2" xfId="0" applyFont="1" applyBorder="1" applyAlignment="1">
      <alignment horizontal="center"/>
    </xf>
    <xf numFmtId="0" fontId="59" fillId="0" borderId="13" xfId="0" applyFont="1" applyBorder="1" applyAlignment="1">
      <alignment horizontal="left" indent="1"/>
    </xf>
    <xf numFmtId="0" fontId="59" fillId="0" borderId="14" xfId="0" applyFont="1" applyBorder="1" applyAlignment="1">
      <alignment horizontal="left" indent="2"/>
    </xf>
    <xf numFmtId="0" fontId="61" fillId="0" borderId="14" xfId="0" applyFont="1" applyBorder="1" applyAlignment="1">
      <alignment horizontal="left" indent="2"/>
    </xf>
    <xf numFmtId="0" fontId="59" fillId="0" borderId="14" xfId="0" applyFont="1" applyBorder="1" applyAlignment="1">
      <alignment horizontal="left" indent="4"/>
    </xf>
    <xf numFmtId="0" fontId="61" fillId="7" borderId="13" xfId="0" applyFont="1" applyFill="1" applyBorder="1" applyAlignment="1">
      <alignment horizontal="left" indent="2"/>
    </xf>
    <xf numFmtId="0" fontId="61" fillId="7" borderId="14" xfId="0" applyFont="1" applyFill="1" applyBorder="1" applyAlignment="1">
      <alignment horizontal="left" indent="2"/>
    </xf>
    <xf numFmtId="0" fontId="59" fillId="7" borderId="2" xfId="0" applyFont="1" applyFill="1" applyBorder="1"/>
    <xf numFmtId="0" fontId="52" fillId="0" borderId="18" xfId="0" applyFont="1" applyBorder="1"/>
    <xf numFmtId="0" fontId="61" fillId="0" borderId="20" xfId="0" applyFont="1" applyBorder="1" applyAlignment="1">
      <alignment horizontal="centerContinuous"/>
    </xf>
    <xf numFmtId="0" fontId="52" fillId="0" borderId="11" xfId="0" applyFont="1" applyBorder="1" applyAlignment="1">
      <alignment horizontal="centerContinuous"/>
    </xf>
    <xf numFmtId="0" fontId="54" fillId="0" borderId="19" xfId="0" applyFont="1" applyBorder="1"/>
    <xf numFmtId="0" fontId="54" fillId="0" borderId="20" xfId="0" applyFont="1" applyBorder="1"/>
    <xf numFmtId="0" fontId="52" fillId="0" borderId="19" xfId="0" applyFont="1" applyBorder="1"/>
    <xf numFmtId="0" fontId="52" fillId="0" borderId="11" xfId="0" applyFont="1" applyBorder="1"/>
    <xf numFmtId="0" fontId="59" fillId="0" borderId="0" xfId="3" applyNumberFormat="1" applyFont="1" applyBorder="1" applyAlignment="1">
      <alignment vertical="center"/>
    </xf>
    <xf numFmtId="0" fontId="54" fillId="0" borderId="0" xfId="3" applyNumberFormat="1" applyFont="1" applyBorder="1" applyAlignment="1">
      <alignment vertical="center"/>
    </xf>
    <xf numFmtId="0" fontId="54" fillId="0" borderId="0" xfId="3" applyNumberFormat="1" applyFont="1" applyAlignment="1">
      <alignment vertical="center"/>
    </xf>
    <xf numFmtId="0" fontId="59" fillId="0" borderId="0" xfId="3" applyNumberFormat="1" applyFont="1" applyAlignment="1">
      <alignment vertical="center"/>
    </xf>
    <xf numFmtId="0" fontId="61" fillId="0" borderId="0" xfId="3" applyNumberFormat="1" applyFont="1" applyAlignment="1">
      <alignment horizontal="center" vertical="center"/>
    </xf>
    <xf numFmtId="0" fontId="61" fillId="0" borderId="0" xfId="3" applyNumberFormat="1" applyFont="1" applyBorder="1" applyAlignment="1">
      <alignment horizontal="left" vertical="center"/>
    </xf>
    <xf numFmtId="0" fontId="59" fillId="0" borderId="0" xfId="3" applyNumberFormat="1" applyFont="1" applyAlignment="1">
      <alignment horizontal="center" vertical="center"/>
    </xf>
    <xf numFmtId="0" fontId="59" fillId="0" borderId="17" xfId="3" applyNumberFormat="1" applyFont="1" applyBorder="1" applyAlignment="1">
      <alignment horizontal="center" vertical="center"/>
    </xf>
    <xf numFmtId="0" fontId="59" fillId="0" borderId="0" xfId="3" applyNumberFormat="1" applyFont="1" applyBorder="1" applyAlignment="1">
      <alignment horizontal="right" vertical="center" indent="1"/>
    </xf>
    <xf numFmtId="0" fontId="54" fillId="0" borderId="17" xfId="3" applyNumberFormat="1" applyFont="1" applyBorder="1" applyAlignment="1">
      <alignment vertical="center"/>
    </xf>
    <xf numFmtId="0" fontId="54" fillId="0" borderId="19" xfId="3" applyNumberFormat="1" applyFont="1" applyBorder="1" applyAlignment="1">
      <alignment vertical="center"/>
    </xf>
    <xf numFmtId="0" fontId="54" fillId="0" borderId="20" xfId="3" applyNumberFormat="1" applyFont="1" applyBorder="1" applyAlignment="1">
      <alignment vertical="center"/>
    </xf>
    <xf numFmtId="0" fontId="54" fillId="0" borderId="12" xfId="3" applyNumberFormat="1" applyFont="1" applyBorder="1" applyAlignment="1">
      <alignment vertical="center"/>
    </xf>
    <xf numFmtId="0" fontId="54" fillId="0" borderId="16" xfId="3" applyNumberFormat="1" applyFont="1" applyBorder="1" applyAlignment="1">
      <alignment vertical="center"/>
    </xf>
    <xf numFmtId="0" fontId="54" fillId="0" borderId="3" xfId="3" applyNumberFormat="1" applyFont="1" applyBorder="1" applyAlignment="1">
      <alignment vertical="center"/>
    </xf>
    <xf numFmtId="0" fontId="54" fillId="0" borderId="16" xfId="3" applyNumberFormat="1" applyFont="1" applyFill="1" applyBorder="1" applyAlignment="1">
      <alignment horizontal="centerContinuous" vertical="center"/>
    </xf>
    <xf numFmtId="0" fontId="54" fillId="0" borderId="10" xfId="3" applyNumberFormat="1" applyFont="1" applyFill="1" applyBorder="1" applyAlignment="1">
      <alignment horizontal="centerContinuous" vertical="center"/>
    </xf>
    <xf numFmtId="0" fontId="52" fillId="0" borderId="17" xfId="3" applyNumberFormat="1" applyFont="1" applyFill="1" applyBorder="1" applyAlignment="1">
      <alignment vertical="center"/>
    </xf>
    <xf numFmtId="0" fontId="52" fillId="0" borderId="0" xfId="3" applyNumberFormat="1" applyFont="1" applyFill="1" applyBorder="1" applyAlignment="1">
      <alignment vertical="center"/>
    </xf>
    <xf numFmtId="0" fontId="52" fillId="0" borderId="0" xfId="3" applyNumberFormat="1" applyFont="1" applyFill="1" applyBorder="1" applyAlignment="1">
      <alignment horizontal="center" vertical="center"/>
    </xf>
    <xf numFmtId="0" fontId="52" fillId="0" borderId="26" xfId="3" applyNumberFormat="1" applyFont="1" applyFill="1" applyBorder="1" applyAlignment="1">
      <alignment vertical="center"/>
    </xf>
    <xf numFmtId="0" fontId="61" fillId="0" borderId="10"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9" fillId="0" borderId="3" xfId="3" applyNumberFormat="1" applyFont="1" applyBorder="1" applyAlignment="1">
      <alignment horizontal="center" vertical="center"/>
    </xf>
    <xf numFmtId="0" fontId="52" fillId="0" borderId="0" xfId="3" applyNumberFormat="1" applyFont="1" applyAlignment="1">
      <alignment vertical="center"/>
    </xf>
    <xf numFmtId="0" fontId="61" fillId="0" borderId="4" xfId="3" applyNumberFormat="1" applyFont="1" applyBorder="1" applyAlignment="1">
      <alignment horizontal="center" vertical="center" wrapText="1"/>
    </xf>
    <xf numFmtId="0" fontId="61" fillId="0" borderId="4" xfId="3" applyNumberFormat="1" applyFont="1" applyBorder="1" applyAlignment="1">
      <alignment horizontal="center" vertical="center"/>
    </xf>
    <xf numFmtId="164" fontId="61" fillId="0" borderId="13" xfId="3" applyNumberFormat="1" applyFont="1" applyBorder="1" applyAlignment="1">
      <alignment horizontal="right" vertical="center"/>
    </xf>
    <xf numFmtId="0" fontId="59" fillId="0" borderId="21" xfId="3" applyNumberFormat="1" applyFont="1" applyBorder="1" applyAlignment="1">
      <alignment horizontal="left" vertical="center"/>
    </xf>
    <xf numFmtId="0" fontId="54" fillId="0" borderId="14" xfId="3" applyNumberFormat="1" applyFont="1" applyBorder="1" applyAlignment="1">
      <alignment horizontal="left" vertical="center"/>
    </xf>
    <xf numFmtId="0" fontId="59" fillId="0" borderId="2" xfId="3" applyNumberFormat="1" applyFont="1" applyBorder="1" applyAlignment="1">
      <alignment horizontal="left" vertical="center" indent="1"/>
    </xf>
    <xf numFmtId="0" fontId="52" fillId="16" borderId="2" xfId="3" applyNumberFormat="1" applyFont="1" applyFill="1" applyBorder="1" applyAlignment="1">
      <alignment vertical="center"/>
    </xf>
    <xf numFmtId="38" fontId="52" fillId="0" borderId="2" xfId="3" applyNumberFormat="1" applyFont="1" applyBorder="1" applyAlignment="1" applyProtection="1">
      <alignment vertical="center"/>
      <protection locked="0"/>
    </xf>
    <xf numFmtId="0" fontId="59" fillId="0" borderId="2" xfId="3" applyNumberFormat="1" applyFont="1" applyBorder="1" applyAlignment="1">
      <alignment horizontal="left" vertical="top" indent="1"/>
    </xf>
    <xf numFmtId="164" fontId="61" fillId="0" borderId="13" xfId="3" applyNumberFormat="1" applyFont="1" applyBorder="1" applyAlignment="1">
      <alignment vertical="top"/>
    </xf>
    <xf numFmtId="38" fontId="52" fillId="0" borderId="2" xfId="3" applyNumberFormat="1" applyFont="1" applyFill="1" applyBorder="1" applyAlignment="1" applyProtection="1">
      <alignment vertical="center"/>
      <protection locked="0"/>
    </xf>
    <xf numFmtId="0" fontId="61" fillId="0" borderId="21" xfId="3" applyNumberFormat="1" applyFont="1" applyBorder="1" applyAlignment="1">
      <alignment horizontal="left" vertical="center"/>
    </xf>
    <xf numFmtId="0" fontId="59" fillId="0" borderId="14" xfId="3" applyNumberFormat="1" applyFont="1" applyBorder="1" applyAlignment="1">
      <alignment horizontal="center" vertical="center"/>
    </xf>
    <xf numFmtId="0" fontId="52" fillId="16" borderId="4" xfId="3" applyNumberFormat="1" applyFont="1" applyFill="1" applyBorder="1" applyAlignment="1">
      <alignment vertical="center"/>
    </xf>
    <xf numFmtId="0" fontId="54" fillId="0" borderId="0" xfId="3" applyNumberFormat="1" applyFont="1" applyAlignment="1">
      <alignment horizontal="right" vertical="center"/>
    </xf>
    <xf numFmtId="0" fontId="62" fillId="0" borderId="0" xfId="3" applyNumberFormat="1" applyFont="1" applyAlignment="1">
      <alignment vertical="center"/>
    </xf>
    <xf numFmtId="0" fontId="70" fillId="0" borderId="0" xfId="3" applyNumberFormat="1" applyFont="1" applyAlignment="1">
      <alignment vertical="center"/>
    </xf>
    <xf numFmtId="171" fontId="54" fillId="0" borderId="0" xfId="3" applyNumberFormat="1" applyFont="1" applyBorder="1" applyAlignment="1" applyProtection="1">
      <alignment horizontal="center"/>
    </xf>
    <xf numFmtId="0" fontId="70" fillId="0" borderId="134" xfId="3" applyNumberFormat="1" applyFont="1" applyBorder="1" applyAlignment="1">
      <alignment horizontal="center" vertical="center"/>
    </xf>
    <xf numFmtId="0" fontId="54" fillId="0" borderId="134" xfId="3" applyNumberFormat="1" applyFont="1" applyBorder="1" applyAlignment="1">
      <alignment vertical="center"/>
    </xf>
    <xf numFmtId="0" fontId="70" fillId="0" borderId="0" xfId="3" applyNumberFormat="1" applyFont="1" applyBorder="1" applyAlignment="1">
      <alignment vertical="center" wrapText="1"/>
    </xf>
    <xf numFmtId="0" fontId="54" fillId="0" borderId="0" xfId="3" applyNumberFormat="1" applyFont="1" applyBorder="1" applyAlignment="1">
      <alignment wrapText="1"/>
    </xf>
    <xf numFmtId="0" fontId="70" fillId="0" borderId="134" xfId="3" applyNumberFormat="1" applyFont="1" applyBorder="1" applyAlignment="1">
      <alignment horizontal="center"/>
    </xf>
    <xf numFmtId="0" fontId="70" fillId="0" borderId="0" xfId="3" applyNumberFormat="1" applyFont="1" applyBorder="1" applyAlignment="1"/>
    <xf numFmtId="0" fontId="61" fillId="0" borderId="0" xfId="3" applyNumberFormat="1" applyFont="1" applyAlignment="1">
      <alignment horizontal="right"/>
    </xf>
    <xf numFmtId="0" fontId="52" fillId="0" borderId="0" xfId="3" applyNumberFormat="1" applyFont="1" applyBorder="1" applyAlignment="1">
      <alignment horizontal="center" wrapText="1"/>
    </xf>
    <xf numFmtId="0" fontId="70" fillId="0" borderId="0" xfId="3" applyFont="1" applyBorder="1" applyAlignment="1">
      <alignment horizontal="center" vertical="center" wrapText="1"/>
    </xf>
    <xf numFmtId="0" fontId="76" fillId="0" borderId="0" xfId="3" applyNumberFormat="1" applyFont="1" applyAlignment="1">
      <alignment vertical="center"/>
    </xf>
    <xf numFmtId="0" fontId="62" fillId="0" borderId="22" xfId="3" applyNumberFormat="1" applyFont="1" applyBorder="1" applyAlignment="1" applyProtection="1">
      <alignment horizontal="center" vertical="center"/>
      <protection locked="0"/>
    </xf>
    <xf numFmtId="0" fontId="59" fillId="0" borderId="0" xfId="3" applyNumberFormat="1" applyFont="1" applyAlignment="1">
      <alignment horizontal="left" vertical="center" indent="2"/>
    </xf>
    <xf numFmtId="0" fontId="54" fillId="0" borderId="0" xfId="3" applyFont="1" applyAlignment="1">
      <alignment horizontal="left" wrapText="1" indent="2"/>
    </xf>
    <xf numFmtId="0" fontId="52" fillId="0" borderId="0" xfId="3" applyNumberFormat="1" applyFont="1" applyBorder="1" applyAlignment="1">
      <alignment vertical="center"/>
    </xf>
    <xf numFmtId="0" fontId="80" fillId="0" borderId="0" xfId="3" applyNumberFormat="1" applyFont="1" applyBorder="1" applyAlignment="1">
      <alignment horizontal="centerContinuous" vertical="center"/>
    </xf>
    <xf numFmtId="0" fontId="53" fillId="0" borderId="0" xfId="2" applyNumberFormat="1" applyFont="1" applyBorder="1" applyAlignment="1" applyProtection="1">
      <alignment horizontal="centerContinuous" vertical="center"/>
    </xf>
    <xf numFmtId="0" fontId="54" fillId="0" borderId="0" xfId="3" applyFont="1" applyAlignment="1">
      <alignment vertical="top" wrapText="1"/>
    </xf>
    <xf numFmtId="164" fontId="59" fillId="0" borderId="0" xfId="0" applyNumberFormat="1" applyFont="1"/>
    <xf numFmtId="164" fontId="54" fillId="0" borderId="0" xfId="0" applyNumberFormat="1" applyFont="1"/>
    <xf numFmtId="166" fontId="59" fillId="0" borderId="0" xfId="0" applyNumberFormat="1" applyFont="1" applyAlignment="1">
      <alignment horizontal="left"/>
    </xf>
    <xf numFmtId="0" fontId="54" fillId="0" borderId="0" xfId="0" applyFont="1" applyAlignment="1">
      <alignment vertical="top"/>
    </xf>
    <xf numFmtId="0" fontId="105" fillId="0" borderId="0" xfId="0" applyFont="1"/>
    <xf numFmtId="0" fontId="52" fillId="0" borderId="0" xfId="0" applyFont="1" applyAlignment="1">
      <alignment vertical="top" wrapText="1"/>
    </xf>
    <xf numFmtId="0" fontId="54" fillId="0" borderId="0" xfId="3" applyFont="1" applyAlignment="1">
      <alignment wrapText="1"/>
    </xf>
    <xf numFmtId="0" fontId="54" fillId="0" borderId="0" xfId="3" applyFont="1" applyAlignment="1">
      <alignment vertical="center"/>
    </xf>
    <xf numFmtId="0" fontId="61" fillId="0" borderId="46" xfId="3" applyFont="1" applyFill="1" applyBorder="1" applyAlignment="1">
      <alignment horizontal="center" vertical="center"/>
    </xf>
    <xf numFmtId="0" fontId="61" fillId="0" borderId="22" xfId="3" applyFont="1" applyBorder="1" applyAlignment="1">
      <alignment horizontal="center" vertical="center" wrapText="1"/>
    </xf>
    <xf numFmtId="0" fontId="51" fillId="0" borderId="22" xfId="3" applyFont="1" applyBorder="1" applyAlignment="1">
      <alignment horizontal="left" vertical="center" wrapText="1" indent="1"/>
    </xf>
    <xf numFmtId="0" fontId="54" fillId="0" borderId="0" xfId="3" applyFont="1" applyAlignment="1">
      <alignment horizontal="left" vertical="center"/>
    </xf>
    <xf numFmtId="0" fontId="61" fillId="0" borderId="45" xfId="3" applyFont="1" applyBorder="1" applyAlignment="1">
      <alignment horizontal="left" vertical="center" wrapText="1" indent="2"/>
    </xf>
    <xf numFmtId="0" fontId="61" fillId="0" borderId="22" xfId="3" applyFont="1" applyBorder="1" applyAlignment="1">
      <alignment horizontal="left" vertical="center" wrapText="1" indent="1"/>
    </xf>
    <xf numFmtId="0" fontId="51" fillId="0" borderId="0" xfId="3" applyFont="1" applyFill="1" applyBorder="1" applyAlignment="1">
      <alignment wrapText="1"/>
    </xf>
    <xf numFmtId="38" fontId="62" fillId="0" borderId="0" xfId="3" applyNumberFormat="1" applyFont="1" applyFill="1" applyBorder="1"/>
    <xf numFmtId="0" fontId="59" fillId="0" borderId="0" xfId="3" applyNumberFormat="1" applyFont="1" applyBorder="1" applyAlignment="1">
      <alignment horizontal="left" vertical="center" wrapText="1"/>
    </xf>
    <xf numFmtId="0" fontId="54" fillId="0" borderId="0" xfId="3" applyFont="1" applyBorder="1" applyAlignment="1">
      <alignment horizontal="left" vertical="center" wrapText="1"/>
    </xf>
    <xf numFmtId="0" fontId="54" fillId="0" borderId="0" xfId="3" applyFont="1" applyAlignment="1">
      <alignment horizontal="left"/>
    </xf>
    <xf numFmtId="0" fontId="54" fillId="0" borderId="0" xfId="3" applyFont="1" applyAlignment="1"/>
    <xf numFmtId="49" fontId="108" fillId="0" borderId="0" xfId="0" applyNumberFormat="1" applyFont="1" applyFill="1" applyBorder="1" applyAlignment="1">
      <alignment horizontal="centerContinuous" vertical="top"/>
    </xf>
    <xf numFmtId="0" fontId="52" fillId="0" borderId="0" xfId="0" applyFont="1" applyAlignment="1">
      <alignment horizontal="centerContinuous" vertical="top"/>
    </xf>
    <xf numFmtId="0" fontId="52" fillId="0" borderId="0" xfId="0" applyFont="1" applyAlignment="1">
      <alignment horizontal="centerContinuous" vertical="top" wrapText="1"/>
    </xf>
    <xf numFmtId="0" fontId="61" fillId="0" borderId="0" xfId="0" applyFont="1" applyBorder="1" applyAlignment="1">
      <alignment horizontal="centerContinuous" vertical="top"/>
    </xf>
    <xf numFmtId="0" fontId="52" fillId="0" borderId="0" xfId="0" applyFont="1" applyAlignment="1"/>
    <xf numFmtId="164" fontId="110" fillId="0" borderId="21" xfId="0" applyNumberFormat="1" applyFont="1" applyBorder="1" applyAlignment="1">
      <alignment vertical="top"/>
    </xf>
    <xf numFmtId="0" fontId="52" fillId="0" borderId="21" xfId="0" applyFont="1" applyBorder="1" applyAlignment="1">
      <alignment vertical="top"/>
    </xf>
    <xf numFmtId="0" fontId="59" fillId="0" borderId="14" xfId="0" applyFont="1" applyBorder="1"/>
    <xf numFmtId="0" fontId="52" fillId="0" borderId="21" xfId="0" applyFont="1" applyBorder="1" applyAlignment="1">
      <alignment vertical="top" wrapText="1"/>
    </xf>
    <xf numFmtId="0" fontId="54" fillId="0" borderId="14" xfId="0" applyFont="1" applyBorder="1" applyAlignment="1">
      <alignment wrapText="1"/>
    </xf>
    <xf numFmtId="0" fontId="52" fillId="0" borderId="17" xfId="0" applyFont="1" applyBorder="1" applyAlignment="1">
      <alignment horizontal="left" vertical="top"/>
    </xf>
    <xf numFmtId="164" fontId="110" fillId="0" borderId="0" xfId="0" applyNumberFormat="1" applyFont="1" applyBorder="1" applyAlignment="1">
      <alignment horizontal="right" vertical="top"/>
    </xf>
    <xf numFmtId="0" fontId="112" fillId="0" borderId="13" xfId="0" applyFont="1" applyBorder="1" applyAlignment="1">
      <alignment horizontal="right" vertical="top"/>
    </xf>
    <xf numFmtId="0" fontId="52" fillId="0" borderId="21" xfId="0" applyFont="1" applyBorder="1" applyAlignment="1">
      <alignment horizontal="left" vertical="top"/>
    </xf>
    <xf numFmtId="0" fontId="52" fillId="0" borderId="21" xfId="0" applyFont="1" applyBorder="1" applyAlignment="1">
      <alignment horizontal="left" vertical="top" indent="1"/>
    </xf>
    <xf numFmtId="0" fontId="82" fillId="0" borderId="2" xfId="0" applyFont="1" applyBorder="1" applyAlignment="1">
      <alignment vertical="top" wrapText="1"/>
    </xf>
    <xf numFmtId="0" fontId="52" fillId="0" borderId="14" xfId="0" applyFont="1" applyBorder="1" applyAlignment="1">
      <alignment horizontal="left" vertical="top" indent="1"/>
    </xf>
    <xf numFmtId="0" fontId="82" fillId="0" borderId="65" xfId="12" applyNumberFormat="1" applyFont="1" applyBorder="1" applyAlignment="1" applyProtection="1">
      <alignment vertical="center"/>
    </xf>
    <xf numFmtId="0" fontId="112" fillId="0" borderId="17" xfId="0" applyFont="1" applyBorder="1" applyAlignment="1">
      <alignment horizontal="right" vertical="top"/>
    </xf>
    <xf numFmtId="0" fontId="82" fillId="0" borderId="10" xfId="12" applyNumberFormat="1" applyFont="1" applyBorder="1" applyAlignment="1" applyProtection="1">
      <alignment vertical="center" wrapText="1"/>
    </xf>
    <xf numFmtId="0" fontId="110" fillId="0" borderId="21" xfId="0" applyNumberFormat="1" applyFont="1" applyBorder="1" applyAlignment="1">
      <alignment horizontal="left" vertical="center"/>
    </xf>
    <xf numFmtId="0" fontId="59" fillId="0" borderId="14" xfId="0" applyFont="1" applyBorder="1" applyAlignment="1">
      <alignment vertical="top" wrapText="1"/>
    </xf>
    <xf numFmtId="0" fontId="112" fillId="0" borderId="21" xfId="0" applyNumberFormat="1" applyFont="1" applyBorder="1" applyAlignment="1">
      <alignment horizontal="left" vertical="center"/>
    </xf>
    <xf numFmtId="0" fontId="82" fillId="0" borderId="2" xfId="0" applyNumberFormat="1" applyFont="1" applyBorder="1" applyAlignment="1" applyProtection="1">
      <alignment horizontal="left" vertical="center" wrapText="1"/>
    </xf>
    <xf numFmtId="0" fontId="52" fillId="0" borderId="14" xfId="0" applyFont="1" applyBorder="1" applyAlignment="1">
      <alignment horizontal="left" vertical="top" wrapText="1"/>
    </xf>
    <xf numFmtId="0" fontId="66" fillId="0" borderId="17" xfId="0" applyFont="1" applyBorder="1" applyAlignment="1"/>
    <xf numFmtId="0" fontId="110" fillId="0" borderId="21" xfId="0" applyFont="1" applyBorder="1" applyAlignment="1">
      <alignment vertical="top"/>
    </xf>
    <xf numFmtId="0" fontId="82" fillId="0" borderId="14" xfId="0" applyFont="1" applyBorder="1" applyAlignment="1">
      <alignment vertical="top" wrapText="1"/>
    </xf>
    <xf numFmtId="0" fontId="66" fillId="0" borderId="0" xfId="0" applyFont="1" applyAlignment="1"/>
    <xf numFmtId="0" fontId="66" fillId="0" borderId="13" xfId="0" applyFont="1" applyBorder="1" applyAlignment="1"/>
    <xf numFmtId="0" fontId="52" fillId="0" borderId="21" xfId="0" applyFont="1" applyBorder="1" applyAlignment="1">
      <alignment horizontal="left" vertical="top" wrapText="1" indent="1"/>
    </xf>
    <xf numFmtId="0" fontId="52" fillId="0" borderId="13" xfId="0" applyFont="1" applyBorder="1" applyAlignment="1">
      <alignment horizontal="left" vertical="top"/>
    </xf>
    <xf numFmtId="164" fontId="110" fillId="0" borderId="21" xfId="0" applyNumberFormat="1" applyFont="1" applyBorder="1" applyAlignment="1">
      <alignment horizontal="right" vertical="top"/>
    </xf>
    <xf numFmtId="164" fontId="112" fillId="0" borderId="21" xfId="0" applyNumberFormat="1" applyFont="1" applyBorder="1" applyAlignment="1">
      <alignment horizontal="right" vertical="center"/>
    </xf>
    <xf numFmtId="0" fontId="52" fillId="0" borderId="21" xfId="0" applyNumberFormat="1" applyFont="1" applyBorder="1" applyAlignment="1">
      <alignment horizontal="left" vertical="center" wrapText="1" indent="1"/>
    </xf>
    <xf numFmtId="0" fontId="82" fillId="0" borderId="2" xfId="0" applyFont="1" applyBorder="1" applyAlignment="1"/>
    <xf numFmtId="0" fontId="82" fillId="0" borderId="2" xfId="0" applyFont="1" applyBorder="1" applyAlignment="1">
      <alignment horizontal="left" vertical="top"/>
    </xf>
    <xf numFmtId="0" fontId="59" fillId="0" borderId="2" xfId="0" applyFont="1" applyBorder="1" applyAlignment="1">
      <alignment horizontal="left" vertical="top" wrapText="1"/>
    </xf>
    <xf numFmtId="0" fontId="82" fillId="0" borderId="2" xfId="0" applyFont="1" applyBorder="1" applyAlignment="1">
      <alignment horizontal="left" vertical="top" wrapText="1"/>
    </xf>
    <xf numFmtId="164" fontId="112" fillId="0" borderId="13" xfId="0" applyNumberFormat="1" applyFont="1" applyBorder="1" applyAlignment="1">
      <alignment horizontal="right" vertical="top"/>
    </xf>
    <xf numFmtId="0" fontId="59" fillId="0" borderId="14" xfId="0" applyFont="1" applyBorder="1" applyAlignment="1">
      <alignment horizontal="left" vertical="top" wrapText="1"/>
    </xf>
    <xf numFmtId="164" fontId="113" fillId="0" borderId="21" xfId="0" applyNumberFormat="1" applyFont="1" applyBorder="1" applyAlignment="1">
      <alignment horizontal="left" vertical="center"/>
    </xf>
    <xf numFmtId="0" fontId="110" fillId="0" borderId="21" xfId="0" applyFont="1" applyBorder="1" applyAlignment="1">
      <alignment horizontal="left" vertical="top"/>
    </xf>
    <xf numFmtId="0" fontId="82" fillId="0" borderId="2" xfId="0" applyFont="1" applyBorder="1" applyAlignment="1">
      <alignment horizontal="left"/>
    </xf>
    <xf numFmtId="0" fontId="82" fillId="0" borderId="2" xfId="0" applyFont="1" applyBorder="1"/>
    <xf numFmtId="0" fontId="52" fillId="0" borderId="0" xfId="0" applyFont="1" applyAlignment="1">
      <alignment horizontal="left" vertical="top"/>
    </xf>
    <xf numFmtId="0" fontId="52" fillId="0" borderId="21" xfId="0" applyFont="1" applyBorder="1" applyAlignment="1"/>
    <xf numFmtId="164" fontId="110" fillId="0" borderId="21" xfId="0" applyNumberFormat="1" applyFont="1" applyBorder="1" applyAlignment="1">
      <alignment vertical="center"/>
    </xf>
    <xf numFmtId="0" fontId="52" fillId="0" borderId="21" xfId="0" applyFont="1" applyBorder="1" applyAlignment="1">
      <alignment vertical="center"/>
    </xf>
    <xf numFmtId="0" fontId="59" fillId="0" borderId="153" xfId="0" applyFont="1" applyBorder="1"/>
    <xf numFmtId="0" fontId="52" fillId="0" borderId="13" xfId="0" applyFont="1" applyBorder="1"/>
    <xf numFmtId="0" fontId="52" fillId="0" borderId="126" xfId="0" applyFont="1" applyBorder="1" applyAlignment="1">
      <alignment horizontal="left" vertical="top"/>
    </xf>
    <xf numFmtId="164" fontId="110" fillId="0" borderId="129" xfId="0" applyNumberFormat="1" applyFont="1" applyBorder="1" applyAlignment="1">
      <alignment horizontal="right" vertical="top"/>
    </xf>
    <xf numFmtId="0" fontId="52" fillId="0" borderId="129" xfId="0" applyNumberFormat="1" applyFont="1" applyBorder="1" applyAlignment="1">
      <alignment horizontal="left" vertical="center" wrapText="1" indent="1"/>
    </xf>
    <xf numFmtId="0" fontId="82" fillId="0" borderId="128" xfId="0" applyFont="1" applyBorder="1" applyAlignment="1">
      <alignment horizontal="left" vertical="center" wrapText="1"/>
    </xf>
    <xf numFmtId="0" fontId="52" fillId="0" borderId="129" xfId="0" applyFont="1" applyBorder="1" applyAlignment="1">
      <alignment horizontal="left" vertical="top"/>
    </xf>
    <xf numFmtId="0" fontId="52" fillId="0" borderId="0" xfId="0" applyFont="1" applyBorder="1" applyAlignment="1">
      <alignment vertical="top"/>
    </xf>
    <xf numFmtId="0" fontId="112" fillId="0" borderId="129" xfId="0" applyNumberFormat="1" applyFont="1" applyBorder="1" applyAlignment="1">
      <alignment horizontal="left" vertical="center"/>
    </xf>
    <xf numFmtId="0" fontId="110" fillId="0" borderId="129" xfId="0" applyFont="1" applyBorder="1" applyAlignment="1">
      <alignment vertical="top"/>
    </xf>
    <xf numFmtId="0" fontId="110" fillId="0" borderId="129" xfId="0" applyFont="1" applyBorder="1" applyAlignment="1">
      <alignment horizontal="left" vertical="top"/>
    </xf>
    <xf numFmtId="0" fontId="52" fillId="0" borderId="126" xfId="0" applyFont="1" applyBorder="1" applyAlignment="1"/>
    <xf numFmtId="164" fontId="110" fillId="0" borderId="129" xfId="0" applyNumberFormat="1" applyFont="1" applyBorder="1" applyAlignment="1"/>
    <xf numFmtId="0" fontId="52" fillId="0" borderId="129" xfId="0" applyFont="1" applyBorder="1" applyAlignment="1"/>
    <xf numFmtId="0" fontId="59" fillId="0" borderId="127" xfId="0" applyFont="1" applyBorder="1" applyAlignment="1"/>
    <xf numFmtId="0" fontId="80" fillId="0" borderId="12" xfId="0" applyFont="1" applyBorder="1" applyAlignment="1">
      <alignment horizontal="left"/>
    </xf>
    <xf numFmtId="0" fontId="57" fillId="0" borderId="16" xfId="0" applyFont="1" applyBorder="1" applyAlignment="1">
      <alignment horizontal="left" vertical="center" indent="1"/>
    </xf>
    <xf numFmtId="0" fontId="56" fillId="0" borderId="16" xfId="0" applyFont="1" applyBorder="1" applyAlignment="1">
      <alignment horizontal="left" vertical="center"/>
    </xf>
    <xf numFmtId="0" fontId="65" fillId="0" borderId="10" xfId="0" applyFont="1" applyBorder="1" applyAlignment="1">
      <alignment horizontal="left" vertical="center"/>
    </xf>
    <xf numFmtId="49" fontId="80" fillId="0" borderId="12" xfId="0" applyNumberFormat="1" applyFont="1" applyFill="1" applyBorder="1" applyAlignment="1">
      <alignment horizontal="left" vertical="center"/>
    </xf>
    <xf numFmtId="49" fontId="52" fillId="0" borderId="16" xfId="0" applyNumberFormat="1" applyFont="1" applyFill="1" applyBorder="1" applyAlignment="1">
      <alignment horizontal="left" vertical="center"/>
    </xf>
    <xf numFmtId="0" fontId="52" fillId="0" borderId="16" xfId="0" applyFont="1" applyFill="1" applyBorder="1" applyAlignment="1" applyProtection="1">
      <alignment horizontal="left" vertical="center"/>
    </xf>
    <xf numFmtId="0" fontId="59" fillId="0" borderId="155" xfId="0" applyFont="1" applyFill="1" applyBorder="1" applyAlignment="1" applyProtection="1">
      <alignment horizontal="left" vertical="center"/>
      <protection locked="0"/>
    </xf>
    <xf numFmtId="49" fontId="80" fillId="0" borderId="17" xfId="0" applyNumberFormat="1" applyFont="1" applyFill="1" applyBorder="1" applyAlignment="1">
      <alignment horizontal="left" vertical="center"/>
    </xf>
    <xf numFmtId="49" fontId="52" fillId="0" borderId="0" xfId="0" applyNumberFormat="1" applyFont="1" applyFill="1" applyBorder="1" applyAlignment="1">
      <alignment horizontal="left" vertical="center"/>
    </xf>
    <xf numFmtId="0" fontId="52" fillId="0" borderId="0" xfId="0" applyFont="1" applyFill="1" applyBorder="1" applyAlignment="1">
      <alignment horizontal="left" vertical="center"/>
    </xf>
    <xf numFmtId="0" fontId="59" fillId="0" borderId="63" xfId="0" applyFont="1" applyFill="1" applyBorder="1" applyAlignment="1">
      <alignment horizontal="left" vertical="center"/>
    </xf>
    <xf numFmtId="0" fontId="52" fillId="0" borderId="55" xfId="0" applyFont="1" applyFill="1" applyBorder="1" applyAlignment="1">
      <alignment horizontal="left" vertical="center"/>
    </xf>
    <xf numFmtId="0" fontId="52" fillId="0" borderId="24" xfId="0" applyFont="1" applyFill="1" applyBorder="1" applyAlignment="1">
      <alignment horizontal="left" vertical="center"/>
    </xf>
    <xf numFmtId="0" fontId="52" fillId="0" borderId="24" xfId="0" applyFont="1" applyFill="1" applyBorder="1" applyAlignment="1">
      <alignment horizontal="left" vertical="center" indent="2"/>
    </xf>
    <xf numFmtId="0" fontId="61" fillId="0" borderId="64" xfId="0" applyFont="1" applyFill="1" applyBorder="1" applyAlignment="1">
      <alignment horizontal="left" vertical="center"/>
    </xf>
    <xf numFmtId="0" fontId="51" fillId="0" borderId="126" xfId="0" applyFont="1" applyFill="1" applyBorder="1" applyAlignment="1"/>
    <xf numFmtId="0" fontId="51" fillId="0" borderId="129" xfId="0" applyFont="1" applyFill="1" applyBorder="1" applyAlignment="1">
      <alignment horizontal="left" vertical="top"/>
    </xf>
    <xf numFmtId="0" fontId="51" fillId="0" borderId="127" xfId="0" applyFont="1" applyFill="1" applyBorder="1" applyAlignment="1">
      <alignment horizontal="left"/>
    </xf>
    <xf numFmtId="0" fontId="51" fillId="0" borderId="0" xfId="0" applyFont="1" applyAlignment="1"/>
    <xf numFmtId="0" fontId="52" fillId="0" borderId="0" xfId="0" applyFont="1" applyAlignment="1">
      <alignment horizontal="left"/>
    </xf>
    <xf numFmtId="0" fontId="51" fillId="0" borderId="127" xfId="0" applyFont="1" applyFill="1" applyBorder="1" applyAlignment="1">
      <alignment horizontal="center" vertical="center"/>
    </xf>
    <xf numFmtId="0" fontId="113" fillId="0" borderId="21" xfId="0" applyFont="1" applyBorder="1" applyAlignment="1">
      <alignment horizontal="left" vertical="top" wrapText="1"/>
    </xf>
    <xf numFmtId="0" fontId="54" fillId="0" borderId="0" xfId="3" applyNumberFormat="1" applyFont="1" applyAlignment="1" applyProtection="1">
      <alignment horizontal="centerContinuous"/>
    </xf>
    <xf numFmtId="0" fontId="54" fillId="0" borderId="0" xfId="3" applyNumberFormat="1" applyFont="1" applyBorder="1" applyAlignment="1" applyProtection="1">
      <alignment horizontal="center"/>
    </xf>
    <xf numFmtId="0" fontId="62" fillId="0" borderId="0" xfId="3" applyNumberFormat="1" applyFont="1" applyAlignment="1" applyProtection="1">
      <alignment horizontal="centerContinuous"/>
    </xf>
    <xf numFmtId="0" fontId="61" fillId="0" borderId="0" xfId="3" applyNumberFormat="1" applyFont="1" applyAlignment="1" applyProtection="1">
      <alignment horizontal="right" vertical="center" textRotation="180"/>
    </xf>
    <xf numFmtId="0" fontId="61" fillId="0" borderId="0" xfId="3" applyNumberFormat="1" applyFont="1" applyAlignment="1" applyProtection="1">
      <alignment vertical="center" textRotation="180"/>
    </xf>
    <xf numFmtId="0" fontId="54" fillId="0" borderId="0" xfId="3" applyNumberFormat="1" applyFont="1" applyProtection="1"/>
    <xf numFmtId="0" fontId="54" fillId="0" borderId="9" xfId="3" applyNumberFormat="1" applyFont="1" applyBorder="1" applyProtection="1"/>
    <xf numFmtId="0" fontId="54" fillId="0" borderId="9" xfId="3" applyNumberFormat="1" applyFont="1" applyBorder="1" applyAlignment="1" applyProtection="1">
      <alignment horizontal="center"/>
    </xf>
    <xf numFmtId="0" fontId="59" fillId="0" borderId="0" xfId="3" applyNumberFormat="1" applyFont="1" applyProtection="1"/>
    <xf numFmtId="0" fontId="52" fillId="0" borderId="144" xfId="3" quotePrefix="1" applyNumberFormat="1" applyFont="1" applyBorder="1" applyAlignment="1" applyProtection="1">
      <alignment horizontal="left"/>
    </xf>
    <xf numFmtId="0" fontId="59" fillId="0" borderId="145" xfId="3" applyNumberFormat="1" applyFont="1" applyBorder="1" applyAlignment="1" applyProtection="1">
      <alignment horizontal="center"/>
    </xf>
    <xf numFmtId="0" fontId="59" fillId="0" borderId="145" xfId="3" applyNumberFormat="1" applyFont="1" applyBorder="1" applyProtection="1"/>
    <xf numFmtId="0" fontId="52" fillId="0" borderId="144" xfId="3" applyNumberFormat="1" applyFont="1" applyBorder="1" applyAlignment="1" applyProtection="1"/>
    <xf numFmtId="0" fontId="59" fillId="0" borderId="146" xfId="3" applyNumberFormat="1" applyFont="1" applyBorder="1" applyAlignment="1" applyProtection="1">
      <alignment horizontal="centerContinuous"/>
    </xf>
    <xf numFmtId="0" fontId="52" fillId="0" borderId="144" xfId="3" applyNumberFormat="1" applyFont="1" applyBorder="1" applyAlignment="1" applyProtection="1">
      <alignment horizontal="left"/>
    </xf>
    <xf numFmtId="0" fontId="59" fillId="0" borderId="146" xfId="3" applyNumberFormat="1" applyFont="1" applyBorder="1" applyProtection="1"/>
    <xf numFmtId="0" fontId="59" fillId="0" borderId="145" xfId="3" quotePrefix="1" applyNumberFormat="1" applyFont="1" applyBorder="1" applyAlignment="1" applyProtection="1">
      <alignment horizontal="left"/>
    </xf>
    <xf numFmtId="0" fontId="52" fillId="0" borderId="5" xfId="3" quotePrefix="1" applyNumberFormat="1" applyFont="1" applyBorder="1" applyAlignment="1" applyProtection="1">
      <alignment horizontal="left"/>
    </xf>
    <xf numFmtId="0" fontId="59" fillId="0" borderId="0" xfId="3" applyNumberFormat="1" applyFont="1" applyBorder="1" applyProtection="1"/>
    <xf numFmtId="0" fontId="59" fillId="0" borderId="40" xfId="3" applyNumberFormat="1" applyFont="1" applyBorder="1" applyProtection="1"/>
    <xf numFmtId="0" fontId="52" fillId="0" borderId="5" xfId="3" applyNumberFormat="1" applyFont="1" applyBorder="1" applyProtection="1"/>
    <xf numFmtId="0" fontId="62" fillId="0" borderId="0" xfId="3" applyNumberFormat="1" applyFont="1" applyBorder="1" applyProtection="1"/>
    <xf numFmtId="0" fontId="52" fillId="0" borderId="144" xfId="3" applyNumberFormat="1" applyFont="1" applyBorder="1" applyProtection="1"/>
    <xf numFmtId="0" fontId="54" fillId="0" borderId="0" xfId="3" applyNumberFormat="1" applyFont="1" applyBorder="1" applyProtection="1"/>
    <xf numFmtId="0" fontId="51" fillId="0" borderId="0" xfId="3" applyNumberFormat="1" applyFont="1" applyAlignment="1" applyProtection="1">
      <alignment horizontal="left"/>
    </xf>
    <xf numFmtId="0" fontId="62" fillId="0" borderId="0" xfId="3" applyNumberFormat="1" applyFont="1" applyAlignment="1" applyProtection="1">
      <alignment horizontal="left"/>
    </xf>
    <xf numFmtId="0" fontId="54" fillId="0" borderId="1" xfId="3" applyNumberFormat="1" applyFont="1" applyBorder="1" applyAlignment="1" applyProtection="1">
      <alignment horizontal="center" vertical="center"/>
      <protection locked="0"/>
    </xf>
    <xf numFmtId="0" fontId="52" fillId="0" borderId="0" xfId="3" applyNumberFormat="1" applyFont="1" applyBorder="1" applyAlignment="1" applyProtection="1">
      <alignment vertical="center"/>
    </xf>
    <xf numFmtId="0" fontId="59" fillId="0" borderId="0" xfId="3" applyNumberFormat="1" applyFont="1" applyBorder="1" applyAlignment="1" applyProtection="1">
      <alignment horizontal="center"/>
    </xf>
    <xf numFmtId="0" fontId="68" fillId="0" borderId="0" xfId="3" applyNumberFormat="1" applyFont="1" applyAlignment="1" applyProtection="1">
      <alignment vertical="center"/>
    </xf>
    <xf numFmtId="0" fontId="61" fillId="0" borderId="0" xfId="3" applyNumberFormat="1" applyFont="1" applyBorder="1" applyProtection="1"/>
    <xf numFmtId="0" fontId="52" fillId="0" borderId="0" xfId="3" applyNumberFormat="1" applyFont="1" applyAlignment="1" applyProtection="1">
      <alignment vertical="center"/>
    </xf>
    <xf numFmtId="0" fontId="61" fillId="0" borderId="0" xfId="3" applyNumberFormat="1" applyFont="1" applyProtection="1"/>
    <xf numFmtId="0" fontId="62" fillId="0" borderId="0" xfId="3" applyNumberFormat="1" applyFont="1" applyProtection="1"/>
    <xf numFmtId="0" fontId="52" fillId="0" borderId="0" xfId="3" applyNumberFormat="1" applyFont="1" applyBorder="1" applyProtection="1"/>
    <xf numFmtId="0" fontId="54" fillId="0" borderId="77" xfId="3" applyNumberFormat="1" applyFont="1" applyBorder="1" applyAlignment="1" applyProtection="1">
      <alignment horizontal="center"/>
    </xf>
    <xf numFmtId="0" fontId="52" fillId="0" borderId="0" xfId="3" applyNumberFormat="1" applyFont="1" applyProtection="1"/>
    <xf numFmtId="0" fontId="59" fillId="0" borderId="0" xfId="3" quotePrefix="1" applyNumberFormat="1" applyFont="1" applyAlignment="1" applyProtection="1">
      <alignment horizontal="left"/>
    </xf>
    <xf numFmtId="0" fontId="51" fillId="0" borderId="0" xfId="3" applyNumberFormat="1" applyFont="1" applyProtection="1"/>
    <xf numFmtId="0" fontId="52" fillId="0" borderId="0" xfId="3" applyFont="1"/>
    <xf numFmtId="0" fontId="51" fillId="0" borderId="0" xfId="3" applyFont="1" applyAlignment="1">
      <alignment horizontal="center" vertical="center"/>
    </xf>
    <xf numFmtId="0" fontId="54" fillId="0" borderId="0" xfId="3" applyFont="1" applyAlignment="1">
      <alignment horizontal="center" vertical="center"/>
    </xf>
    <xf numFmtId="164" fontId="59" fillId="0" borderId="0" xfId="3" applyNumberFormat="1" applyFont="1"/>
    <xf numFmtId="0" fontId="61" fillId="0" borderId="0" xfId="3" applyFont="1"/>
    <xf numFmtId="164" fontId="61" fillId="0" borderId="0" xfId="3" applyNumberFormat="1" applyFont="1" applyAlignment="1">
      <alignment horizontal="right"/>
    </xf>
    <xf numFmtId="49" fontId="59" fillId="0" borderId="0" xfId="3" applyNumberFormat="1" applyFont="1"/>
    <xf numFmtId="0" fontId="59" fillId="0" borderId="0" xfId="3" applyFont="1"/>
    <xf numFmtId="0" fontId="65" fillId="0" borderId="0" xfId="3" applyFont="1"/>
    <xf numFmtId="164" fontId="65" fillId="0" borderId="0" xfId="3" applyNumberFormat="1" applyFont="1" applyAlignment="1">
      <alignment horizontal="right"/>
    </xf>
    <xf numFmtId="0" fontId="61" fillId="0" borderId="22" xfId="3" applyFont="1" applyBorder="1" applyAlignment="1" applyProtection="1">
      <alignment horizontal="center"/>
      <protection locked="0"/>
    </xf>
    <xf numFmtId="164" fontId="59" fillId="0" borderId="0" xfId="3" applyNumberFormat="1" applyFont="1" applyBorder="1" applyAlignment="1">
      <alignment horizontal="right"/>
    </xf>
    <xf numFmtId="49" fontId="65" fillId="0" borderId="0" xfId="3" applyNumberFormat="1" applyFont="1" applyAlignment="1"/>
    <xf numFmtId="0" fontId="59" fillId="0" borderId="0" xfId="3" applyFont="1" applyAlignment="1"/>
    <xf numFmtId="0" fontId="61" fillId="0" borderId="148" xfId="3" applyFont="1" applyBorder="1" applyAlignment="1" applyProtection="1">
      <alignment horizontal="center"/>
      <protection locked="0"/>
    </xf>
    <xf numFmtId="49" fontId="59" fillId="0" borderId="0" xfId="3" applyNumberFormat="1" applyFont="1" applyAlignment="1"/>
    <xf numFmtId="0" fontId="59" fillId="0" borderId="0" xfId="3" applyFont="1" applyAlignment="1">
      <alignment horizontal="center"/>
    </xf>
    <xf numFmtId="164" fontId="59" fillId="0" borderId="0" xfId="3" applyNumberFormat="1" applyFont="1" applyAlignment="1">
      <alignment horizontal="right"/>
    </xf>
    <xf numFmtId="49" fontId="61" fillId="0" borderId="0" xfId="3" applyNumberFormat="1" applyFont="1" applyAlignment="1"/>
    <xf numFmtId="49" fontId="59" fillId="0" borderId="0" xfId="3" applyNumberFormat="1" applyFont="1" applyFill="1" applyAlignment="1"/>
    <xf numFmtId="49" fontId="59" fillId="0" borderId="0" xfId="3" applyNumberFormat="1" applyFont="1" applyFill="1" applyBorder="1" applyAlignment="1"/>
    <xf numFmtId="49" fontId="114" fillId="0" borderId="0" xfId="15" applyNumberFormat="1" applyFont="1"/>
    <xf numFmtId="49" fontId="59" fillId="0" borderId="0" xfId="3" applyNumberFormat="1" applyFont="1" applyFill="1" applyBorder="1"/>
    <xf numFmtId="0" fontId="59" fillId="0" borderId="0" xfId="3" applyFont="1" applyBorder="1" applyAlignment="1">
      <alignment horizontal="center"/>
    </xf>
    <xf numFmtId="0" fontId="95" fillId="0" borderId="0" xfId="3" applyFont="1" applyAlignment="1">
      <alignment horizontal="center"/>
    </xf>
    <xf numFmtId="164" fontId="95" fillId="0" borderId="0" xfId="3" applyNumberFormat="1" applyFont="1" applyAlignment="1">
      <alignment horizontal="right"/>
    </xf>
    <xf numFmtId="0" fontId="65" fillId="0" borderId="22" xfId="3" applyFont="1" applyBorder="1" applyAlignment="1" applyProtection="1">
      <alignment horizontal="center"/>
      <protection locked="0"/>
    </xf>
    <xf numFmtId="0" fontId="95" fillId="0" borderId="0" xfId="3" applyFont="1" applyBorder="1" applyAlignment="1">
      <alignment horizontal="center"/>
    </xf>
    <xf numFmtId="0" fontId="59" fillId="0" borderId="0" xfId="16" applyFont="1" applyFill="1" applyBorder="1" applyAlignment="1">
      <alignment horizontal="left"/>
    </xf>
    <xf numFmtId="164" fontId="61" fillId="0" borderId="22" xfId="3" applyNumberFormat="1" applyFont="1" applyBorder="1" applyAlignment="1" applyProtection="1">
      <alignment horizontal="center" vertical="center"/>
      <protection locked="0"/>
    </xf>
    <xf numFmtId="49" fontId="53" fillId="0" borderId="0" xfId="2" applyNumberFormat="1" applyFont="1" applyAlignment="1" applyProtection="1">
      <alignment horizontal="left" indent="2"/>
    </xf>
    <xf numFmtId="49" fontId="59" fillId="0" borderId="0" xfId="3" applyNumberFormat="1" applyFont="1" applyFill="1"/>
    <xf numFmtId="49" fontId="61" fillId="0" borderId="0" xfId="3" applyNumberFormat="1" applyFont="1" applyFill="1" applyBorder="1"/>
    <xf numFmtId="49" fontId="61" fillId="0" borderId="0" xfId="3" applyNumberFormat="1" applyFont="1"/>
    <xf numFmtId="49" fontId="65" fillId="0" borderId="0" xfId="3" applyNumberFormat="1" applyFont="1"/>
    <xf numFmtId="0" fontId="59" fillId="0" borderId="0" xfId="3" applyFont="1" applyBorder="1" applyAlignment="1" applyProtection="1">
      <alignment horizontal="center"/>
    </xf>
    <xf numFmtId="49" fontId="65" fillId="0" borderId="0" xfId="3" applyNumberFormat="1" applyFont="1" applyFill="1" applyBorder="1"/>
    <xf numFmtId="49" fontId="115" fillId="0" borderId="0" xfId="3" applyNumberFormat="1" applyFont="1" applyFill="1" applyBorder="1"/>
    <xf numFmtId="49" fontId="65" fillId="0" borderId="0" xfId="3" applyNumberFormat="1" applyFont="1" applyAlignment="1">
      <alignment vertical="top"/>
    </xf>
    <xf numFmtId="0" fontId="59" fillId="0" borderId="145" xfId="3" applyFont="1" applyBorder="1" applyAlignment="1" applyProtection="1">
      <alignment horizontal="center"/>
    </xf>
    <xf numFmtId="49" fontId="59" fillId="0" borderId="0" xfId="3" applyNumberFormat="1" applyFont="1" applyAlignment="1">
      <alignment vertical="top"/>
    </xf>
    <xf numFmtId="0" fontId="61" fillId="0" borderId="9" xfId="3" applyFont="1" applyBorder="1" applyAlignment="1" applyProtection="1">
      <alignment horizontal="center"/>
      <protection locked="0"/>
    </xf>
    <xf numFmtId="0" fontId="59" fillId="0" borderId="0" xfId="3" applyFont="1" applyBorder="1" applyProtection="1"/>
    <xf numFmtId="0" fontId="54" fillId="0" borderId="0" xfId="3" applyFont="1" applyAlignment="1" applyProtection="1">
      <alignment horizontal="center"/>
    </xf>
    <xf numFmtId="42" fontId="54" fillId="0" borderId="0" xfId="3" applyNumberFormat="1" applyFont="1" applyProtection="1"/>
    <xf numFmtId="0" fontId="62" fillId="0" borderId="0" xfId="3" applyFont="1" applyProtection="1"/>
    <xf numFmtId="0" fontId="54" fillId="0" borderId="0" xfId="13" applyFont="1" applyBorder="1" applyProtection="1"/>
    <xf numFmtId="0" fontId="54" fillId="0" borderId="0" xfId="13" applyFont="1" applyBorder="1" applyAlignment="1" applyProtection="1">
      <alignment horizontal="center"/>
    </xf>
    <xf numFmtId="42" fontId="54" fillId="2" borderId="9" xfId="3" applyNumberFormat="1" applyFont="1" applyFill="1" applyBorder="1" applyProtection="1"/>
    <xf numFmtId="41" fontId="54" fillId="2" borderId="9" xfId="3" applyNumberFormat="1" applyFont="1" applyFill="1" applyBorder="1" applyProtection="1"/>
    <xf numFmtId="0" fontId="62" fillId="0" borderId="0" xfId="3" applyFont="1" applyAlignment="1" applyProtection="1">
      <alignment horizontal="left" indent="2"/>
    </xf>
    <xf numFmtId="42" fontId="54" fillId="2" borderId="47" xfId="3" applyNumberFormat="1" applyFont="1" applyFill="1" applyBorder="1" applyProtection="1"/>
    <xf numFmtId="0" fontId="72" fillId="0" borderId="0" xfId="3" applyFont="1" applyProtection="1"/>
    <xf numFmtId="42" fontId="54" fillId="0" borderId="69" xfId="3" applyNumberFormat="1" applyFont="1" applyBorder="1" applyProtection="1">
      <protection locked="0"/>
    </xf>
    <xf numFmtId="42" fontId="54" fillId="0" borderId="0" xfId="3" applyNumberFormat="1" applyFont="1" applyFill="1" applyProtection="1"/>
    <xf numFmtId="42" fontId="54" fillId="0" borderId="9" xfId="3" applyNumberFormat="1" applyFont="1" applyBorder="1" applyProtection="1">
      <protection locked="0"/>
    </xf>
    <xf numFmtId="42" fontId="54" fillId="0" borderId="68" xfId="3" applyNumberFormat="1" applyFont="1" applyBorder="1" applyProtection="1">
      <protection locked="0"/>
    </xf>
    <xf numFmtId="0" fontId="54" fillId="0" borderId="0" xfId="3" applyFont="1" applyAlignment="1" applyProtection="1">
      <alignment horizontal="right"/>
    </xf>
    <xf numFmtId="42" fontId="54" fillId="2" borderId="129" xfId="3" applyNumberFormat="1" applyFont="1" applyFill="1" applyBorder="1" applyProtection="1"/>
    <xf numFmtId="0" fontId="62" fillId="0" borderId="0" xfId="3" applyFont="1" applyAlignment="1" applyProtection="1">
      <alignment horizontal="center" vertical="center"/>
    </xf>
    <xf numFmtId="165" fontId="62" fillId="0" borderId="0" xfId="3" applyNumberFormat="1" applyFont="1" applyAlignment="1" applyProtection="1">
      <alignment vertical="center"/>
    </xf>
    <xf numFmtId="0" fontId="51" fillId="0" borderId="0" xfId="3" applyFont="1" applyProtection="1"/>
    <xf numFmtId="0" fontId="51" fillId="0" borderId="0" xfId="3" applyFont="1" applyFill="1" applyProtection="1"/>
    <xf numFmtId="0" fontId="54" fillId="0" borderId="0" xfId="3" applyFont="1" applyFill="1" applyProtection="1"/>
    <xf numFmtId="169" fontId="52" fillId="0" borderId="0" xfId="3" applyNumberFormat="1" applyFont="1" applyFill="1" applyProtection="1"/>
    <xf numFmtId="0" fontId="52" fillId="0" borderId="0" xfId="3" applyFont="1" applyFill="1" applyProtection="1"/>
    <xf numFmtId="0" fontId="54" fillId="0" borderId="9" xfId="3" applyFont="1" applyFill="1" applyBorder="1" applyAlignment="1" applyProtection="1">
      <alignment horizontal="center" vertical="center"/>
      <protection locked="0"/>
    </xf>
    <xf numFmtId="0" fontId="52" fillId="0" borderId="0" xfId="3" applyFont="1" applyProtection="1"/>
    <xf numFmtId="0" fontId="52" fillId="0" borderId="147" xfId="3" applyFont="1" applyBorder="1" applyProtection="1"/>
    <xf numFmtId="0" fontId="52" fillId="0" borderId="148" xfId="3" applyFont="1" applyBorder="1" applyProtection="1">
      <protection locked="0"/>
    </xf>
    <xf numFmtId="0" fontId="52" fillId="0" borderId="147" xfId="3" applyFont="1" applyBorder="1" applyAlignment="1" applyProtection="1">
      <alignment horizontal="center"/>
      <protection locked="0"/>
    </xf>
    <xf numFmtId="0" fontId="62" fillId="0" borderId="0" xfId="3" applyFont="1" applyAlignment="1" applyProtection="1">
      <alignment horizontal="center"/>
    </xf>
    <xf numFmtId="0" fontId="51" fillId="0" borderId="0" xfId="3" applyFont="1" applyBorder="1" applyProtection="1"/>
    <xf numFmtId="5" fontId="52" fillId="0" borderId="78" xfId="3" applyNumberFormat="1" applyFont="1" applyBorder="1" applyAlignment="1" applyProtection="1">
      <protection locked="0"/>
    </xf>
    <xf numFmtId="5" fontId="52" fillId="0" borderId="76" xfId="3" applyNumberFormat="1" applyFont="1" applyBorder="1" applyAlignment="1" applyProtection="1">
      <protection locked="0"/>
    </xf>
    <xf numFmtId="5" fontId="62" fillId="0" borderId="0" xfId="3" applyNumberFormat="1" applyFont="1" applyAlignment="1" applyProtection="1"/>
    <xf numFmtId="0" fontId="62" fillId="0" borderId="0" xfId="3" applyFont="1" applyAlignment="1" applyProtection="1"/>
    <xf numFmtId="5" fontId="52" fillId="0" borderId="78" xfId="3" applyNumberFormat="1" applyFont="1" applyBorder="1" applyAlignment="1" applyProtection="1">
      <alignment horizontal="center"/>
      <protection locked="0"/>
    </xf>
    <xf numFmtId="5" fontId="52" fillId="0" borderId="76" xfId="3" applyNumberFormat="1" applyFont="1" applyBorder="1" applyAlignment="1" applyProtection="1">
      <alignment horizontal="center"/>
      <protection locked="0"/>
    </xf>
    <xf numFmtId="0" fontId="62" fillId="0" borderId="0" xfId="3" applyFont="1" applyBorder="1" applyProtection="1"/>
    <xf numFmtId="0" fontId="59" fillId="0" borderId="0" xfId="3" applyFont="1" applyAlignment="1" applyProtection="1">
      <alignment vertical="top"/>
    </xf>
    <xf numFmtId="0" fontId="59" fillId="0" borderId="78" xfId="3" applyFont="1" applyBorder="1" applyAlignment="1" applyProtection="1">
      <alignment vertical="top"/>
    </xf>
    <xf numFmtId="0" fontId="54" fillId="0" borderId="78" xfId="3" applyFont="1" applyBorder="1" applyProtection="1"/>
    <xf numFmtId="0" fontId="59" fillId="0" borderId="0" xfId="3" applyFont="1" applyBorder="1" applyAlignment="1" applyProtection="1">
      <alignment vertical="top"/>
    </xf>
    <xf numFmtId="0" fontId="116" fillId="0" borderId="0" xfId="3" applyFont="1" applyAlignment="1" applyProtection="1">
      <alignment vertical="top"/>
    </xf>
    <xf numFmtId="0" fontId="59" fillId="0" borderId="0" xfId="3" applyFont="1" applyProtection="1"/>
    <xf numFmtId="0" fontId="116" fillId="0" borderId="0" xfId="3" applyFont="1" applyAlignment="1" applyProtection="1">
      <alignment horizontal="right" vertical="top"/>
    </xf>
    <xf numFmtId="0" fontId="69" fillId="0" borderId="0" xfId="3" applyFont="1" applyAlignment="1" applyProtection="1">
      <alignment horizontal="center" vertical="center"/>
    </xf>
    <xf numFmtId="0" fontId="54" fillId="0" borderId="45" xfId="3" applyFont="1" applyBorder="1" applyProtection="1"/>
    <xf numFmtId="169" fontId="61" fillId="0" borderId="45" xfId="3" applyNumberFormat="1" applyFont="1" applyBorder="1" applyAlignment="1" applyProtection="1">
      <alignment horizontal="center"/>
    </xf>
    <xf numFmtId="1" fontId="61" fillId="0" borderId="146" xfId="3" applyNumberFormat="1" applyFont="1" applyBorder="1" applyAlignment="1" applyProtection="1">
      <alignment horizontal="center"/>
    </xf>
    <xf numFmtId="0" fontId="61" fillId="0" borderId="145" xfId="3" applyFont="1" applyBorder="1" applyAlignment="1" applyProtection="1">
      <alignment horizontal="centerContinuous"/>
    </xf>
    <xf numFmtId="0" fontId="61" fillId="0" borderId="146" xfId="3" applyFont="1" applyBorder="1" applyAlignment="1" applyProtection="1">
      <alignment horizontal="centerContinuous"/>
    </xf>
    <xf numFmtId="0" fontId="61" fillId="0" borderId="73" xfId="3" applyFont="1" applyBorder="1" applyAlignment="1" applyProtection="1">
      <alignment horizontal="centerContinuous"/>
    </xf>
    <xf numFmtId="0" fontId="61" fillId="0" borderId="45" xfId="3" applyFont="1" applyBorder="1" applyAlignment="1" applyProtection="1">
      <alignment horizontal="center"/>
    </xf>
    <xf numFmtId="0" fontId="61" fillId="5" borderId="45" xfId="3" applyFont="1" applyFill="1" applyBorder="1" applyAlignment="1" applyProtection="1">
      <alignment horizontal="center"/>
    </xf>
    <xf numFmtId="0" fontId="61" fillId="5" borderId="146" xfId="3" applyFont="1" applyFill="1" applyBorder="1" applyAlignment="1" applyProtection="1">
      <alignment horizontal="center"/>
    </xf>
    <xf numFmtId="0" fontId="61" fillId="0" borderId="5" xfId="3" applyFont="1" applyBorder="1" applyAlignment="1" applyProtection="1">
      <alignment horizontal="left"/>
    </xf>
    <xf numFmtId="169" fontId="61" fillId="0" borderId="44" xfId="3" applyNumberFormat="1" applyFont="1" applyBorder="1" applyAlignment="1" applyProtection="1">
      <alignment horizontal="center"/>
    </xf>
    <xf numFmtId="1" fontId="61" fillId="0" borderId="40" xfId="3" applyNumberFormat="1" applyFont="1" applyBorder="1" applyAlignment="1" applyProtection="1">
      <alignment horizontal="center"/>
    </xf>
    <xf numFmtId="0" fontId="61" fillId="0" borderId="0" xfId="3" applyFont="1" applyBorder="1" applyAlignment="1" applyProtection="1">
      <alignment horizontal="centerContinuous"/>
    </xf>
    <xf numFmtId="0" fontId="61" fillId="0" borderId="40" xfId="3" applyFont="1" applyBorder="1" applyAlignment="1" applyProtection="1">
      <alignment horizontal="centerContinuous"/>
    </xf>
    <xf numFmtId="0" fontId="61" fillId="21" borderId="72" xfId="3" applyFont="1" applyFill="1" applyBorder="1" applyAlignment="1" applyProtection="1">
      <alignment horizontal="center"/>
    </xf>
    <xf numFmtId="0" fontId="61" fillId="22" borderId="72" xfId="3" applyFont="1" applyFill="1" applyBorder="1" applyAlignment="1" applyProtection="1">
      <alignment horizontal="center"/>
    </xf>
    <xf numFmtId="0" fontId="61" fillId="0" borderId="72" xfId="3" applyFont="1" applyBorder="1" applyAlignment="1" applyProtection="1">
      <alignment horizontal="center"/>
    </xf>
    <xf numFmtId="0" fontId="61" fillId="5" borderId="72" xfId="3" applyFont="1" applyFill="1" applyBorder="1" applyAlignment="1" applyProtection="1">
      <alignment horizontal="center"/>
    </xf>
    <xf numFmtId="0" fontId="61" fillId="5" borderId="40" xfId="3" applyFont="1" applyFill="1" applyBorder="1" applyAlignment="1" applyProtection="1">
      <alignment horizontal="center"/>
    </xf>
    <xf numFmtId="0" fontId="61" fillId="0" borderId="44" xfId="3" applyFont="1" applyBorder="1" applyAlignment="1" applyProtection="1">
      <alignment horizontal="center"/>
    </xf>
    <xf numFmtId="0" fontId="61" fillId="0" borderId="40" xfId="3" applyFont="1" applyBorder="1" applyAlignment="1" applyProtection="1">
      <alignment horizontal="center"/>
    </xf>
    <xf numFmtId="0" fontId="61" fillId="0" borderId="5" xfId="3" applyFont="1" applyBorder="1" applyAlignment="1" applyProtection="1">
      <alignment horizontal="center"/>
    </xf>
    <xf numFmtId="0" fontId="61" fillId="0" borderId="71" xfId="3" applyFont="1" applyBorder="1" applyAlignment="1" applyProtection="1"/>
    <xf numFmtId="0" fontId="61" fillId="5" borderId="72" xfId="3" quotePrefix="1" applyFont="1" applyFill="1" applyBorder="1" applyAlignment="1" applyProtection="1">
      <alignment horizontal="center"/>
    </xf>
    <xf numFmtId="169" fontId="61" fillId="0" borderId="8" xfId="3" applyNumberFormat="1" applyFont="1" applyBorder="1" applyAlignment="1" applyProtection="1">
      <alignment horizontal="center"/>
    </xf>
    <xf numFmtId="1" fontId="61" fillId="0" borderId="59" xfId="3" applyNumberFormat="1" applyFont="1" applyBorder="1" applyAlignment="1" applyProtection="1">
      <alignment horizontal="center"/>
    </xf>
    <xf numFmtId="0" fontId="61" fillId="0" borderId="8" xfId="3" applyFont="1" applyBorder="1" applyAlignment="1" applyProtection="1">
      <alignment horizontal="center"/>
    </xf>
    <xf numFmtId="0" fontId="61" fillId="0" borderId="59" xfId="3" applyFont="1" applyBorder="1" applyAlignment="1" applyProtection="1">
      <alignment horizontal="center"/>
    </xf>
    <xf numFmtId="0" fontId="61" fillId="0" borderId="50" xfId="3" applyFont="1" applyBorder="1" applyAlignment="1" applyProtection="1">
      <alignment horizontal="center"/>
    </xf>
    <xf numFmtId="0" fontId="61" fillId="21" borderId="70" xfId="3" applyFont="1" applyFill="1" applyBorder="1" applyAlignment="1" applyProtection="1">
      <alignment horizontal="center"/>
    </xf>
    <xf numFmtId="0" fontId="61" fillId="5" borderId="70" xfId="3" applyFont="1" applyFill="1" applyBorder="1" applyAlignment="1" applyProtection="1">
      <alignment horizontal="center"/>
    </xf>
    <xf numFmtId="0" fontId="61" fillId="22" borderId="70" xfId="3" applyFont="1" applyFill="1" applyBorder="1" applyAlignment="1" applyProtection="1">
      <alignment horizontal="center"/>
    </xf>
    <xf numFmtId="0" fontId="61" fillId="0" borderId="70" xfId="3" applyFont="1" applyBorder="1" applyAlignment="1" applyProtection="1">
      <alignment horizontal="center"/>
    </xf>
    <xf numFmtId="0" fontId="61" fillId="5" borderId="59" xfId="3" applyFont="1" applyFill="1" applyBorder="1" applyAlignment="1" applyProtection="1">
      <alignment horizontal="center"/>
    </xf>
    <xf numFmtId="3" fontId="59" fillId="0" borderId="22" xfId="3" applyNumberFormat="1" applyFont="1" applyBorder="1" applyAlignment="1" applyProtection="1">
      <alignment horizontal="left" vertical="center" wrapText="1"/>
      <protection locked="0"/>
    </xf>
    <xf numFmtId="169" fontId="59" fillId="0" borderId="8" xfId="3" applyNumberFormat="1" applyFont="1" applyBorder="1" applyAlignment="1" applyProtection="1">
      <alignment horizontal="center"/>
      <protection locked="0"/>
    </xf>
    <xf numFmtId="1" fontId="59" fillId="0" borderId="8" xfId="3" applyNumberFormat="1" applyFont="1" applyBorder="1" applyAlignment="1" applyProtection="1">
      <alignment horizontal="center"/>
      <protection locked="0"/>
    </xf>
    <xf numFmtId="3" fontId="59" fillId="0" borderId="8" xfId="3" applyNumberFormat="1" applyFont="1" applyBorder="1" applyAlignment="1" applyProtection="1">
      <alignment horizontal="center"/>
      <protection locked="0"/>
    </xf>
    <xf numFmtId="169" fontId="59" fillId="0" borderId="22" xfId="3" applyNumberFormat="1" applyFont="1" applyBorder="1" applyAlignment="1" applyProtection="1">
      <alignment horizontal="center"/>
      <protection locked="0"/>
    </xf>
    <xf numFmtId="1" fontId="59" fillId="0" borderId="22" xfId="3" applyNumberFormat="1" applyFont="1" applyBorder="1" applyAlignment="1" applyProtection="1">
      <alignment horizontal="center"/>
      <protection locked="0"/>
    </xf>
    <xf numFmtId="3" fontId="59" fillId="0" borderId="22" xfId="3" applyNumberFormat="1" applyFont="1" applyBorder="1" applyAlignment="1" applyProtection="1">
      <alignment horizontal="center"/>
      <protection locked="0"/>
    </xf>
    <xf numFmtId="0" fontId="54" fillId="0" borderId="0" xfId="3" applyFont="1" applyAlignment="1" applyProtection="1">
      <alignment textRotation="180" wrapText="1"/>
    </xf>
    <xf numFmtId="3" fontId="59" fillId="0" borderId="0" xfId="3" applyNumberFormat="1" applyFont="1" applyBorder="1" applyAlignment="1" applyProtection="1">
      <alignment horizontal="left" vertical="center" wrapText="1"/>
      <protection locked="0"/>
    </xf>
    <xf numFmtId="169" fontId="59" fillId="0" borderId="0" xfId="3" applyNumberFormat="1" applyFont="1" applyBorder="1" applyAlignment="1" applyProtection="1">
      <alignment horizontal="center"/>
      <protection locked="0"/>
    </xf>
    <xf numFmtId="1" fontId="59" fillId="0" borderId="0" xfId="3" applyNumberFormat="1" applyFont="1" applyBorder="1" applyAlignment="1" applyProtection="1">
      <alignment horizontal="center"/>
      <protection locked="0"/>
    </xf>
    <xf numFmtId="3" fontId="59" fillId="0" borderId="0" xfId="3" applyNumberFormat="1" applyFont="1" applyBorder="1" applyAlignment="1" applyProtection="1">
      <alignment horizontal="center"/>
      <protection locked="0"/>
    </xf>
    <xf numFmtId="169" fontId="59" fillId="0" borderId="0" xfId="3" applyNumberFormat="1" applyFont="1" applyBorder="1" applyProtection="1"/>
    <xf numFmtId="1" fontId="59" fillId="0" borderId="0" xfId="3" applyNumberFormat="1" applyFont="1" applyBorder="1" applyProtection="1"/>
    <xf numFmtId="0" fontId="51" fillId="21" borderId="0" xfId="3" applyFont="1" applyFill="1" applyProtection="1"/>
    <xf numFmtId="169" fontId="54" fillId="21" borderId="0" xfId="3" applyNumberFormat="1" applyFont="1" applyFill="1" applyProtection="1"/>
    <xf numFmtId="1" fontId="54" fillId="21" borderId="0" xfId="3" applyNumberFormat="1" applyFont="1" applyFill="1" applyProtection="1"/>
    <xf numFmtId="0" fontId="54" fillId="21" borderId="0" xfId="3" applyFont="1" applyFill="1" applyProtection="1"/>
    <xf numFmtId="169" fontId="54" fillId="0" borderId="0" xfId="3" applyNumberFormat="1" applyFont="1" applyFill="1" applyProtection="1"/>
    <xf numFmtId="1" fontId="54" fillId="0" borderId="0" xfId="3" applyNumberFormat="1" applyFont="1" applyFill="1" applyProtection="1"/>
    <xf numFmtId="169" fontId="54" fillId="0" borderId="0" xfId="3" applyNumberFormat="1" applyFont="1" applyProtection="1"/>
    <xf numFmtId="1" fontId="54" fillId="0" borderId="0" xfId="3" applyNumberFormat="1" applyFont="1" applyProtection="1"/>
    <xf numFmtId="0" fontId="51" fillId="0" borderId="78" xfId="3" applyFont="1" applyBorder="1" applyProtection="1"/>
    <xf numFmtId="169" fontId="54" fillId="0" borderId="78" xfId="3" applyNumberFormat="1" applyFont="1" applyBorder="1" applyProtection="1"/>
    <xf numFmtId="1" fontId="54" fillId="0" borderId="78" xfId="3" applyNumberFormat="1" applyFont="1" applyBorder="1" applyProtection="1"/>
    <xf numFmtId="0" fontId="54" fillId="0" borderId="78" xfId="3" applyFont="1" applyBorder="1" applyAlignment="1" applyProtection="1">
      <alignment horizontal="center"/>
    </xf>
    <xf numFmtId="0" fontId="116" fillId="0" borderId="0" xfId="3" applyFont="1" applyAlignment="1" applyProtection="1">
      <alignment horizontal="left" wrapText="1"/>
    </xf>
    <xf numFmtId="0" fontId="116" fillId="0" borderId="0" xfId="3" applyFont="1" applyAlignment="1" applyProtection="1"/>
    <xf numFmtId="0" fontId="116" fillId="0" borderId="0" xfId="3" applyFont="1" applyAlignment="1" applyProtection="1">
      <alignment wrapText="1"/>
    </xf>
    <xf numFmtId="0" fontId="59" fillId="0" borderId="0" xfId="3" applyFont="1" applyAlignment="1" applyProtection="1">
      <alignment horizontal="left" wrapText="1"/>
    </xf>
    <xf numFmtId="0" fontId="59" fillId="0" borderId="0" xfId="3" applyFont="1" applyAlignment="1" applyProtection="1">
      <alignment horizontal="left"/>
    </xf>
    <xf numFmtId="169" fontId="59" fillId="0" borderId="0" xfId="3" applyNumberFormat="1" applyFont="1" applyProtection="1"/>
    <xf numFmtId="1" fontId="59" fillId="0" borderId="0" xfId="3" applyNumberFormat="1" applyFont="1" applyProtection="1"/>
    <xf numFmtId="0" fontId="59" fillId="0" borderId="0" xfId="3" applyFont="1" applyAlignment="1" applyProtection="1">
      <alignment horizontal="center"/>
    </xf>
    <xf numFmtId="0" fontId="116" fillId="0" borderId="0" xfId="3" applyFont="1" applyAlignment="1" applyProtection="1">
      <alignment vertical="center"/>
    </xf>
    <xf numFmtId="0" fontId="117" fillId="0" borderId="0" xfId="3" applyFont="1" applyFill="1" applyProtection="1"/>
    <xf numFmtId="0" fontId="62" fillId="0" borderId="0" xfId="3" applyFont="1" applyAlignment="1" applyProtection="1">
      <alignment vertical="center"/>
    </xf>
    <xf numFmtId="49" fontId="62" fillId="0" borderId="0" xfId="3" applyNumberFormat="1" applyFont="1" applyBorder="1" applyAlignment="1" applyProtection="1">
      <alignment horizontal="center" vertical="top"/>
    </xf>
    <xf numFmtId="165" fontId="51"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top"/>
    </xf>
    <xf numFmtId="0" fontId="51" fillId="0" borderId="0" xfId="3" applyFont="1" applyAlignment="1" applyProtection="1">
      <alignment horizontal="center" vertical="center"/>
    </xf>
    <xf numFmtId="0" fontId="62" fillId="0" borderId="145" xfId="3" applyFont="1" applyBorder="1" applyProtection="1"/>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62" fillId="0" borderId="0" xfId="3" applyFont="1" applyFill="1" applyBorder="1" applyAlignment="1" applyProtection="1">
      <alignment horizontal="centerContinuous"/>
    </xf>
    <xf numFmtId="0" fontId="54" fillId="0" borderId="0" xfId="3" applyFont="1" applyBorder="1" applyAlignment="1" applyProtection="1">
      <alignment horizontal="center"/>
    </xf>
    <xf numFmtId="0" fontId="61" fillId="0" borderId="0" xfId="3" applyFont="1" applyBorder="1" applyProtection="1"/>
    <xf numFmtId="0" fontId="62" fillId="0" borderId="0" xfId="3" applyFont="1" applyBorder="1" applyAlignment="1" applyProtection="1">
      <alignment horizontal="right"/>
    </xf>
    <xf numFmtId="178" fontId="62" fillId="0" borderId="9" xfId="3" applyNumberFormat="1" applyFont="1" applyBorder="1" applyAlignment="1" applyProtection="1">
      <alignment horizontal="left"/>
      <protection locked="0"/>
    </xf>
    <xf numFmtId="0" fontId="61" fillId="0" borderId="0" xfId="3" applyFont="1" applyProtection="1"/>
    <xf numFmtId="0" fontId="54" fillId="0" borderId="22" xfId="3" applyFont="1" applyBorder="1" applyAlignment="1" applyProtection="1">
      <alignment horizontal="center" vertical="center"/>
      <protection locked="0"/>
    </xf>
    <xf numFmtId="0" fontId="54" fillId="0" borderId="0" xfId="3" applyFont="1" applyBorder="1" applyAlignment="1" applyProtection="1">
      <alignment horizontal="left" indent="1"/>
    </xf>
    <xf numFmtId="0" fontId="61" fillId="0" borderId="0" xfId="3" applyFont="1" applyBorder="1" applyAlignment="1" applyProtection="1">
      <alignment horizontal="left" indent="1"/>
    </xf>
    <xf numFmtId="0" fontId="61" fillId="0" borderId="0" xfId="3" applyFont="1" applyBorder="1" applyAlignment="1" applyProtection="1">
      <alignment horizontal="left"/>
    </xf>
    <xf numFmtId="0" fontId="54" fillId="0" borderId="9" xfId="3" applyFont="1" applyBorder="1" applyProtection="1">
      <protection locked="0"/>
    </xf>
    <xf numFmtId="0" fontId="61" fillId="0" borderId="145" xfId="3" quotePrefix="1" applyFont="1" applyBorder="1" applyAlignment="1" applyProtection="1">
      <alignment horizontal="left"/>
    </xf>
    <xf numFmtId="0" fontId="52" fillId="0" borderId="145" xfId="3" applyFont="1" applyBorder="1" applyProtection="1"/>
    <xf numFmtId="0" fontId="52" fillId="0" borderId="145" xfId="3" applyFont="1" applyBorder="1" applyAlignment="1" applyProtection="1">
      <alignment horizontal="center"/>
    </xf>
    <xf numFmtId="0" fontId="52" fillId="0" borderId="0" xfId="3" applyFont="1" applyFill="1" applyBorder="1" applyProtection="1"/>
    <xf numFmtId="0" fontId="54" fillId="0" borderId="0" xfId="3" applyFont="1" applyFill="1" applyBorder="1" applyAlignment="1" applyProtection="1"/>
    <xf numFmtId="0" fontId="54" fillId="0" borderId="0" xfId="3" applyFont="1" applyAlignment="1" applyProtection="1">
      <alignment horizontal="left"/>
    </xf>
    <xf numFmtId="0" fontId="54" fillId="0" borderId="0" xfId="3" applyFont="1" applyAlignment="1" applyProtection="1"/>
    <xf numFmtId="8" fontId="54" fillId="0" borderId="0" xfId="3" applyNumberFormat="1" applyFont="1" applyAlignment="1" applyProtection="1">
      <alignment horizontal="left"/>
    </xf>
    <xf numFmtId="0" fontId="61" fillId="0" borderId="145" xfId="3" applyFont="1" applyBorder="1" applyProtection="1"/>
    <xf numFmtId="0" fontId="54" fillId="0" borderId="0" xfId="3" applyFont="1" applyBorder="1" applyAlignment="1" applyProtection="1">
      <alignment horizontal="left"/>
    </xf>
    <xf numFmtId="0" fontId="61" fillId="0" borderId="145" xfId="3" applyFont="1" applyBorder="1" applyAlignment="1" applyProtection="1">
      <alignment horizontal="left"/>
    </xf>
    <xf numFmtId="0" fontId="54" fillId="9" borderId="145" xfId="3" applyFont="1" applyFill="1" applyBorder="1" applyProtection="1"/>
    <xf numFmtId="0" fontId="54" fillId="9" borderId="145" xfId="3" applyFont="1" applyFill="1" applyBorder="1" applyAlignment="1" applyProtection="1">
      <alignment horizontal="center"/>
    </xf>
    <xf numFmtId="0" fontId="54" fillId="9" borderId="146" xfId="3" applyFont="1" applyFill="1" applyBorder="1" applyProtection="1"/>
    <xf numFmtId="0" fontId="59" fillId="9" borderId="5" xfId="3" applyFont="1" applyFill="1" applyBorder="1" applyProtection="1"/>
    <xf numFmtId="0" fontId="59" fillId="9" borderId="111" xfId="3" applyFont="1" applyFill="1" applyBorder="1" applyProtection="1"/>
    <xf numFmtId="14" fontId="54" fillId="9" borderId="0" xfId="3" applyNumberFormat="1" applyFont="1" applyFill="1" applyBorder="1" applyProtection="1"/>
    <xf numFmtId="0" fontId="54" fillId="9" borderId="0" xfId="3" applyFont="1" applyFill="1" applyBorder="1" applyProtection="1"/>
    <xf numFmtId="0" fontId="54" fillId="9" borderId="0" xfId="3" applyFont="1" applyFill="1" applyBorder="1" applyAlignment="1" applyProtection="1">
      <alignment horizontal="center"/>
    </xf>
    <xf numFmtId="0" fontId="54" fillId="9" borderId="9" xfId="3" applyFont="1" applyFill="1" applyBorder="1" applyProtection="1"/>
    <xf numFmtId="0" fontId="59" fillId="9" borderId="0" xfId="3" applyFont="1" applyFill="1" applyBorder="1" applyProtection="1"/>
    <xf numFmtId="0" fontId="54" fillId="9" borderId="50" xfId="3" applyFont="1" applyFill="1" applyBorder="1" applyProtection="1"/>
    <xf numFmtId="0" fontId="54" fillId="9" borderId="9" xfId="3" applyFont="1" applyFill="1" applyBorder="1" applyAlignment="1" applyProtection="1">
      <alignment horizontal="center"/>
    </xf>
    <xf numFmtId="0" fontId="54" fillId="9" borderId="59" xfId="3" applyFont="1" applyFill="1" applyBorder="1" applyProtection="1"/>
    <xf numFmtId="0" fontId="54" fillId="0" borderId="78" xfId="3" applyFont="1" applyFill="1" applyBorder="1" applyProtection="1"/>
    <xf numFmtId="0" fontId="54" fillId="0" borderId="78" xfId="3" applyFont="1" applyFill="1" applyBorder="1" applyAlignment="1" applyProtection="1">
      <alignment horizontal="center"/>
    </xf>
    <xf numFmtId="0" fontId="116" fillId="0" borderId="0" xfId="3" applyFont="1" applyBorder="1" applyProtection="1"/>
    <xf numFmtId="0" fontId="116" fillId="0" borderId="0" xfId="3" applyFont="1" applyProtection="1"/>
    <xf numFmtId="0" fontId="61" fillId="0" borderId="0" xfId="3" applyFont="1" applyAlignment="1" applyProtection="1">
      <alignment horizontal="center" vertical="top" textRotation="180"/>
    </xf>
    <xf numFmtId="0" fontId="61" fillId="0" borderId="0" xfId="3" applyFont="1" applyAlignment="1" applyProtection="1">
      <alignment horizontal="right" vertical="center" textRotation="180"/>
    </xf>
    <xf numFmtId="0" fontId="62" fillId="0" borderId="0" xfId="3" applyFont="1" applyAlignment="1" applyProtection="1">
      <alignment vertical="center" textRotation="180"/>
    </xf>
    <xf numFmtId="169" fontId="62" fillId="0" borderId="0" xfId="3" applyNumberFormat="1" applyFont="1" applyBorder="1" applyProtection="1"/>
    <xf numFmtId="169" fontId="54" fillId="0" borderId="145" xfId="3" applyNumberFormat="1" applyFont="1" applyBorder="1" applyProtection="1"/>
    <xf numFmtId="169" fontId="54" fillId="0" borderId="9" xfId="3" applyNumberFormat="1" applyFont="1" applyBorder="1" applyProtection="1"/>
    <xf numFmtId="0" fontId="54" fillId="0" borderId="9" xfId="3" applyFont="1" applyBorder="1" applyProtection="1"/>
    <xf numFmtId="0" fontId="54" fillId="0" borderId="9" xfId="3" applyFont="1" applyBorder="1" applyAlignment="1" applyProtection="1">
      <alignment horizontal="center"/>
    </xf>
    <xf numFmtId="169" fontId="54" fillId="0" borderId="0" xfId="3" applyNumberFormat="1" applyFont="1" applyBorder="1" applyProtection="1"/>
    <xf numFmtId="169" fontId="84" fillId="0" borderId="0" xfId="3" applyNumberFormat="1" applyFont="1" applyBorder="1" applyAlignment="1" applyProtection="1">
      <alignment horizontal="left"/>
    </xf>
    <xf numFmtId="0" fontId="76" fillId="0" borderId="0" xfId="3" applyFont="1" applyBorder="1" applyAlignment="1" applyProtection="1">
      <alignment horizontal="left"/>
    </xf>
    <xf numFmtId="0" fontId="54" fillId="0" borderId="0" xfId="3" applyFont="1" applyBorder="1" applyAlignment="1" applyProtection="1"/>
    <xf numFmtId="0" fontId="59" fillId="0" borderId="0" xfId="3" applyFont="1" applyBorder="1" applyAlignment="1" applyProtection="1">
      <alignment horizontal="centerContinuous"/>
    </xf>
    <xf numFmtId="0" fontId="54" fillId="0" borderId="0" xfId="3" applyFont="1" applyBorder="1" applyAlignment="1" applyProtection="1">
      <alignment horizontal="centerContinuous"/>
    </xf>
    <xf numFmtId="169" fontId="61" fillId="0" borderId="0" xfId="3" applyNumberFormat="1" applyFont="1" applyProtection="1"/>
    <xf numFmtId="169" fontId="59" fillId="0" borderId="0" xfId="3" applyNumberFormat="1" applyFont="1" applyAlignment="1" applyProtection="1">
      <alignment horizontal="left"/>
    </xf>
    <xf numFmtId="0" fontId="52" fillId="0" borderId="0" xfId="3" applyFont="1" applyAlignment="1" applyProtection="1">
      <alignment horizontal="left"/>
    </xf>
    <xf numFmtId="0" fontId="54" fillId="0" borderId="9" xfId="3" applyFont="1" applyBorder="1" applyAlignment="1" applyProtection="1">
      <alignment horizontal="center" vertical="center"/>
      <protection locked="0"/>
    </xf>
    <xf numFmtId="0" fontId="54" fillId="0" borderId="0" xfId="3" applyFont="1" applyBorder="1" applyAlignment="1" applyProtection="1">
      <alignment horizontal="center" vertical="center"/>
      <protection locked="0"/>
    </xf>
    <xf numFmtId="0" fontId="107" fillId="0" borderId="0" xfId="3" applyFont="1" applyBorder="1" applyAlignment="1" applyProtection="1">
      <alignment horizontal="left"/>
    </xf>
    <xf numFmtId="169" fontId="65" fillId="0" borderId="0" xfId="3" applyNumberFormat="1" applyFont="1" applyProtection="1"/>
    <xf numFmtId="0" fontId="56" fillId="0" borderId="0" xfId="3" applyFont="1" applyProtection="1"/>
    <xf numFmtId="169" fontId="59" fillId="0" borderId="150" xfId="3" applyNumberFormat="1" applyFont="1" applyBorder="1" applyAlignment="1" applyProtection="1">
      <alignment horizontal="center"/>
    </xf>
    <xf numFmtId="169" fontId="59" fillId="0" borderId="77" xfId="3" applyNumberFormat="1" applyFont="1" applyBorder="1" applyAlignment="1" applyProtection="1">
      <alignment horizontal="center"/>
      <protection locked="0"/>
    </xf>
    <xf numFmtId="169" fontId="119" fillId="0" borderId="0" xfId="3" applyNumberFormat="1" applyFont="1" applyProtection="1"/>
    <xf numFmtId="6" fontId="115" fillId="0" borderId="76" xfId="3" applyNumberFormat="1" applyFont="1" applyBorder="1" applyProtection="1"/>
    <xf numFmtId="6" fontId="115" fillId="0" borderId="0" xfId="3" applyNumberFormat="1" applyFont="1" applyBorder="1" applyProtection="1"/>
    <xf numFmtId="10" fontId="61" fillId="0" borderId="77" xfId="3" applyNumberFormat="1" applyFont="1" applyBorder="1" applyProtection="1"/>
    <xf numFmtId="6" fontId="59" fillId="0" borderId="0" xfId="3" applyNumberFormat="1" applyFont="1" applyProtection="1"/>
    <xf numFmtId="0" fontId="115" fillId="0" borderId="0" xfId="3" applyFont="1" applyProtection="1"/>
    <xf numFmtId="10" fontId="119" fillId="0" borderId="0" xfId="3" applyNumberFormat="1" applyFont="1" applyBorder="1" applyProtection="1"/>
    <xf numFmtId="2" fontId="72" fillId="0" borderId="78" xfId="3" applyNumberFormat="1" applyFont="1" applyBorder="1" applyProtection="1"/>
    <xf numFmtId="0" fontId="72" fillId="0" borderId="78" xfId="3" applyFont="1" applyBorder="1" applyAlignment="1" applyProtection="1">
      <alignment horizontal="center"/>
    </xf>
    <xf numFmtId="0" fontId="72" fillId="0" borderId="78" xfId="3" applyFont="1" applyBorder="1" applyProtection="1"/>
    <xf numFmtId="2" fontId="72" fillId="0" borderId="0" xfId="3" applyNumberFormat="1" applyFont="1" applyBorder="1" applyProtection="1"/>
    <xf numFmtId="0" fontId="72" fillId="0" borderId="0" xfId="3" applyFont="1" applyBorder="1" applyAlignment="1" applyProtection="1">
      <alignment horizontal="center"/>
    </xf>
    <xf numFmtId="0" fontId="72" fillId="0" borderId="0" xfId="3" applyFont="1" applyBorder="1" applyProtection="1"/>
    <xf numFmtId="0" fontId="59" fillId="0" borderId="0" xfId="3" applyFont="1" applyAlignment="1" applyProtection="1">
      <alignment horizontal="left" vertical="center"/>
    </xf>
    <xf numFmtId="169" fontId="116" fillId="0" borderId="0" xfId="3" applyNumberFormat="1" applyFont="1" applyBorder="1" applyAlignment="1" applyProtection="1">
      <alignment horizontal="left" vertical="center"/>
    </xf>
    <xf numFmtId="0" fontId="116" fillId="0" borderId="0" xfId="3" applyFont="1" applyBorder="1" applyAlignment="1" applyProtection="1">
      <alignment horizontal="left" vertical="center"/>
    </xf>
    <xf numFmtId="0" fontId="54" fillId="0" borderId="0" xfId="3" applyFont="1" applyAlignment="1" applyProtection="1">
      <alignment horizontal="left" vertical="center"/>
    </xf>
    <xf numFmtId="169" fontId="59" fillId="0" borderId="0" xfId="3" applyNumberFormat="1" applyFont="1" applyAlignment="1" applyProtection="1">
      <alignment horizontal="left" vertical="center"/>
    </xf>
    <xf numFmtId="169" fontId="116" fillId="0" borderId="0" xfId="3" applyNumberFormat="1" applyFont="1" applyAlignment="1" applyProtection="1">
      <alignment horizontal="left" vertical="center"/>
    </xf>
    <xf numFmtId="0" fontId="116" fillId="0" borderId="0" xfId="3" applyFont="1" applyAlignment="1" applyProtection="1">
      <alignment horizontal="left" vertical="center"/>
    </xf>
    <xf numFmtId="49" fontId="62"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center"/>
    </xf>
    <xf numFmtId="0" fontId="62" fillId="0" borderId="0" xfId="3" applyFont="1" applyAlignment="1" applyProtection="1">
      <alignment horizontal="right"/>
    </xf>
    <xf numFmtId="178" fontId="62" fillId="0" borderId="74" xfId="3" applyNumberFormat="1" applyFont="1" applyBorder="1" applyAlignment="1" applyProtection="1">
      <alignment horizontal="center"/>
      <protection locked="0"/>
    </xf>
    <xf numFmtId="0" fontId="54" fillId="0" borderId="22" xfId="3" applyFont="1" applyBorder="1" applyAlignment="1" applyProtection="1">
      <alignment horizontal="center"/>
      <protection locked="0"/>
    </xf>
    <xf numFmtId="0" fontId="59" fillId="0" borderId="0" xfId="3" applyFont="1" applyAlignment="1" applyProtection="1">
      <alignment horizontal="left" vertical="center" indent="1"/>
    </xf>
    <xf numFmtId="0" fontId="59" fillId="0" borderId="0" xfId="3" applyFont="1" applyAlignment="1" applyProtection="1">
      <alignment horizontal="left" indent="1"/>
    </xf>
    <xf numFmtId="0" fontId="59" fillId="0" borderId="0" xfId="3" applyFont="1" applyBorder="1" applyAlignment="1" applyProtection="1">
      <alignment horizontal="left"/>
    </xf>
    <xf numFmtId="0" fontId="54" fillId="0" borderId="74" xfId="3" applyFont="1" applyBorder="1" applyProtection="1">
      <protection locked="0"/>
    </xf>
    <xf numFmtId="0" fontId="62" fillId="0" borderId="9" xfId="3" applyFont="1" applyBorder="1" applyProtection="1"/>
    <xf numFmtId="0" fontId="61" fillId="0" borderId="0" xfId="3" applyFont="1" applyAlignment="1" applyProtection="1">
      <alignment horizontal="center"/>
    </xf>
    <xf numFmtId="0" fontId="62" fillId="0" borderId="0" xfId="3" applyFont="1" applyBorder="1" applyAlignment="1" applyProtection="1">
      <alignment horizontal="center"/>
    </xf>
    <xf numFmtId="0" fontId="61" fillId="0" borderId="0" xfId="3" quotePrefix="1" applyFont="1" applyBorder="1" applyAlignment="1" applyProtection="1">
      <alignment horizontal="left"/>
    </xf>
    <xf numFmtId="0" fontId="52" fillId="0" borderId="0" xfId="3" applyFont="1" applyBorder="1" applyAlignment="1" applyProtection="1">
      <alignment horizontal="center"/>
    </xf>
    <xf numFmtId="0" fontId="54" fillId="0" borderId="9" xfId="3" applyFont="1" applyBorder="1" applyAlignment="1" applyProtection="1">
      <alignment horizontal="left"/>
    </xf>
    <xf numFmtId="0" fontId="54" fillId="0" borderId="9" xfId="3" applyFont="1" applyBorder="1" applyAlignment="1" applyProtection="1"/>
    <xf numFmtId="170" fontId="54" fillId="0" borderId="9" xfId="3" applyNumberFormat="1" applyFont="1" applyBorder="1" applyAlignment="1" applyProtection="1">
      <alignment horizontal="centerContinuous"/>
    </xf>
    <xf numFmtId="0" fontId="61" fillId="9" borderId="144" xfId="3" applyFont="1" applyFill="1" applyBorder="1" applyProtection="1"/>
    <xf numFmtId="0" fontId="61" fillId="9" borderId="145" xfId="3" applyFont="1" applyFill="1" applyBorder="1" applyProtection="1"/>
    <xf numFmtId="0" fontId="54" fillId="0" borderId="5" xfId="3" applyFont="1" applyFill="1" applyBorder="1" applyProtection="1"/>
    <xf numFmtId="14" fontId="54" fillId="9" borderId="74" xfId="3" applyNumberFormat="1" applyFont="1" applyFill="1" applyBorder="1" applyAlignment="1" applyProtection="1">
      <alignment horizontal="center"/>
    </xf>
    <xf numFmtId="0" fontId="54" fillId="9" borderId="74" xfId="3" applyFont="1" applyFill="1" applyBorder="1" applyAlignment="1" applyProtection="1">
      <alignment horizontal="center"/>
    </xf>
    <xf numFmtId="0" fontId="54" fillId="9" borderId="40" xfId="3" applyFont="1" applyFill="1" applyBorder="1" applyProtection="1"/>
    <xf numFmtId="0" fontId="69" fillId="0" borderId="152" xfId="3" applyFont="1" applyBorder="1" applyAlignment="1" applyProtection="1">
      <alignment horizontal="left"/>
    </xf>
    <xf numFmtId="0" fontId="54" fillId="0" borderId="152" xfId="3" applyFont="1" applyBorder="1" applyProtection="1"/>
    <xf numFmtId="0" fontId="54" fillId="0" borderId="152" xfId="3" applyFont="1" applyBorder="1" applyAlignment="1" applyProtection="1">
      <alignment horizontal="center"/>
    </xf>
    <xf numFmtId="49" fontId="51" fillId="0" borderId="0" xfId="3" applyNumberFormat="1" applyFont="1" applyBorder="1" applyAlignment="1" applyProtection="1">
      <alignment horizontal="center" vertical="center"/>
    </xf>
    <xf numFmtId="166" fontId="51" fillId="0" borderId="0" xfId="3" applyNumberFormat="1" applyFont="1" applyBorder="1" applyAlignment="1" applyProtection="1">
      <alignment horizontal="center" vertical="center"/>
    </xf>
    <xf numFmtId="49" fontId="51" fillId="0" borderId="0" xfId="3" applyNumberFormat="1" applyFont="1" applyAlignment="1" applyProtection="1">
      <alignment horizontal="center" vertical="center"/>
    </xf>
    <xf numFmtId="0" fontId="52" fillId="0" borderId="0" xfId="3" applyFont="1" applyBorder="1" applyAlignment="1" applyProtection="1">
      <alignment vertical="center"/>
    </xf>
    <xf numFmtId="0" fontId="65" fillId="0" borderId="0" xfId="3" applyFont="1" applyBorder="1" applyAlignment="1" applyProtection="1">
      <alignment horizontal="center"/>
    </xf>
    <xf numFmtId="179" fontId="54" fillId="0" borderId="0" xfId="3" applyNumberFormat="1" applyFont="1" applyBorder="1" applyProtection="1">
      <protection locked="0"/>
    </xf>
    <xf numFmtId="179" fontId="54" fillId="0" borderId="0" xfId="3" applyNumberFormat="1" applyFont="1" applyBorder="1" applyAlignment="1" applyProtection="1">
      <alignment horizontal="left"/>
      <protection locked="0"/>
    </xf>
    <xf numFmtId="179" fontId="61" fillId="0" borderId="0" xfId="3" applyNumberFormat="1" applyFont="1" applyProtection="1">
      <protection locked="0"/>
    </xf>
    <xf numFmtId="179" fontId="54" fillId="0" borderId="0" xfId="3" applyNumberFormat="1" applyFont="1" applyProtection="1">
      <protection locked="0"/>
    </xf>
    <xf numFmtId="179" fontId="54" fillId="0" borderId="0" xfId="3" applyNumberFormat="1" applyFont="1" applyAlignment="1" applyProtection="1">
      <alignment horizontal="left"/>
      <protection locked="0"/>
    </xf>
    <xf numFmtId="49" fontId="76" fillId="0" borderId="0" xfId="3" applyNumberFormat="1" applyFont="1" applyBorder="1" applyAlignment="1" applyProtection="1">
      <alignment horizontal="left"/>
      <protection locked="0"/>
    </xf>
    <xf numFmtId="49" fontId="54" fillId="0" borderId="0" xfId="3" applyNumberFormat="1" applyFont="1" applyProtection="1">
      <protection locked="0"/>
    </xf>
    <xf numFmtId="49" fontId="54" fillId="0" borderId="78" xfId="3" applyNumberFormat="1" applyFont="1" applyBorder="1" applyAlignment="1" applyProtection="1">
      <protection locked="0"/>
    </xf>
    <xf numFmtId="0" fontId="54" fillId="0" borderId="78" xfId="3" applyFont="1" applyBorder="1" applyProtection="1">
      <protection locked="0"/>
    </xf>
    <xf numFmtId="0" fontId="116" fillId="0" borderId="0" xfId="3" applyFont="1" applyAlignment="1" applyProtection="1">
      <alignment horizontal="left"/>
    </xf>
    <xf numFmtId="0" fontId="59" fillId="0" borderId="0" xfId="3" applyFont="1" applyAlignment="1" applyProtection="1">
      <alignment horizontal="left" vertical="center" indent="2"/>
    </xf>
    <xf numFmtId="49" fontId="67" fillId="0" borderId="0" xfId="0" applyNumberFormat="1" applyFont="1" applyBorder="1" applyAlignment="1">
      <alignment horizontal="left"/>
    </xf>
    <xf numFmtId="49" fontId="55" fillId="0" borderId="0" xfId="2" applyNumberFormat="1" applyFont="1" applyBorder="1" applyAlignment="1" applyProtection="1">
      <alignment horizontal="left" indent="4"/>
    </xf>
    <xf numFmtId="49" fontId="60" fillId="0" borderId="0" xfId="0" applyNumberFormat="1" applyFont="1" applyBorder="1" applyAlignment="1">
      <alignment horizontal="left" indent="1"/>
    </xf>
    <xf numFmtId="0" fontId="67" fillId="0" borderId="0" xfId="0" applyFont="1" applyBorder="1" applyProtection="1"/>
    <xf numFmtId="164" fontId="59" fillId="0" borderId="19"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indent="1"/>
    </xf>
    <xf numFmtId="0" fontId="59" fillId="0" borderId="0" xfId="0" applyFont="1" applyFill="1" applyAlignment="1" applyProtection="1">
      <alignment horizontal="left" vertical="center" indent="1"/>
    </xf>
    <xf numFmtId="164" fontId="59" fillId="0" borderId="0" xfId="0" applyNumberFormat="1" applyFont="1" applyFill="1" applyBorder="1" applyAlignment="1" applyProtection="1">
      <alignment horizontal="left" vertical="center" wrapText="1" indent="1"/>
    </xf>
    <xf numFmtId="0" fontId="61" fillId="0" borderId="20" xfId="0" applyFont="1" applyFill="1" applyBorder="1" applyAlignment="1" applyProtection="1">
      <alignment horizontal="left" vertical="center" indent="2"/>
    </xf>
    <xf numFmtId="0" fontId="59" fillId="0" borderId="0" xfId="0" applyFont="1" applyFill="1" applyBorder="1" applyAlignment="1" applyProtection="1">
      <alignment horizontal="left" vertical="center" indent="1"/>
    </xf>
    <xf numFmtId="0" fontId="59" fillId="0" borderId="21" xfId="0" applyFont="1" applyBorder="1" applyAlignment="1" applyProtection="1">
      <alignment horizontal="left" vertical="top" indent="1"/>
    </xf>
    <xf numFmtId="0" fontId="59" fillId="0" borderId="0" xfId="0" applyFont="1" applyFill="1" applyBorder="1" applyAlignment="1" applyProtection="1">
      <alignment horizontal="left" vertical="top" indent="1"/>
    </xf>
    <xf numFmtId="0" fontId="59" fillId="0" borderId="129" xfId="0" applyFont="1" applyBorder="1" applyAlignment="1" applyProtection="1">
      <alignment horizontal="left" vertical="center" indent="1"/>
    </xf>
    <xf numFmtId="0" fontId="59" fillId="0" borderId="24" xfId="0" applyFont="1" applyBorder="1" applyAlignment="1" applyProtection="1">
      <alignment horizontal="left" vertical="center" indent="1"/>
    </xf>
    <xf numFmtId="0" fontId="59" fillId="0" borderId="52" xfId="0" applyFont="1" applyBorder="1" applyAlignment="1" applyProtection="1">
      <alignment horizontal="left" vertical="center" indent="1"/>
    </xf>
    <xf numFmtId="0" fontId="59" fillId="0" borderId="21" xfId="0" applyFont="1" applyBorder="1" applyAlignment="1" applyProtection="1">
      <alignment horizontal="left" vertical="center" wrapText="1" indent="1"/>
    </xf>
    <xf numFmtId="0" fontId="59" fillId="0" borderId="130" xfId="0" applyFont="1" applyFill="1" applyBorder="1" applyAlignment="1" applyProtection="1">
      <alignment horizontal="left" vertical="center" indent="1"/>
    </xf>
    <xf numFmtId="0" fontId="59" fillId="0" borderId="100" xfId="0" applyFont="1" applyFill="1" applyBorder="1" applyAlignment="1" applyProtection="1">
      <alignment horizontal="left" vertical="center" indent="1"/>
    </xf>
    <xf numFmtId="3" fontId="59" fillId="0" borderId="2" xfId="0" applyNumberFormat="1" applyFont="1" applyBorder="1" applyAlignment="1">
      <alignment horizontal="left" vertical="center" wrapText="1" indent="1"/>
    </xf>
    <xf numFmtId="3" fontId="59" fillId="0" borderId="12" xfId="0" applyNumberFormat="1" applyFont="1" applyBorder="1" applyAlignment="1">
      <alignment horizontal="left" vertical="center" wrapText="1" indent="1"/>
    </xf>
    <xf numFmtId="3" fontId="59" fillId="0" borderId="12" xfId="0" applyNumberFormat="1" applyFont="1" applyBorder="1" applyAlignment="1">
      <alignment horizontal="left" vertical="center" indent="1"/>
    </xf>
    <xf numFmtId="3" fontId="61" fillId="2" borderId="36"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wrapText="1" indent="1"/>
    </xf>
    <xf numFmtId="3" fontId="59" fillId="0" borderId="128" xfId="0" applyNumberFormat="1" applyFont="1" applyBorder="1" applyAlignment="1">
      <alignment horizontal="left" vertical="center" wrapText="1" indent="1"/>
    </xf>
    <xf numFmtId="3" fontId="59" fillId="0" borderId="126" xfId="0" applyNumberFormat="1" applyFont="1" applyFill="1" applyBorder="1" applyAlignment="1">
      <alignment horizontal="left" vertical="center" wrapText="1" indent="1"/>
    </xf>
    <xf numFmtId="3" fontId="59" fillId="0" borderId="29" xfId="0" applyNumberFormat="1" applyFont="1" applyFill="1" applyBorder="1" applyAlignment="1">
      <alignment horizontal="left" vertical="center" wrapText="1" indent="1"/>
    </xf>
    <xf numFmtId="3" fontId="59" fillId="0" borderId="128" xfId="0" applyNumberFormat="1" applyFont="1" applyFill="1" applyBorder="1" applyAlignment="1">
      <alignment horizontal="left" vertical="center" wrapText="1" indent="1"/>
    </xf>
    <xf numFmtId="3" fontId="59" fillId="0" borderId="2" xfId="0" applyNumberFormat="1" applyFont="1" applyFill="1" applyBorder="1" applyAlignment="1">
      <alignment horizontal="left" vertical="center" wrapText="1" indent="1"/>
    </xf>
    <xf numFmtId="3" fontId="61" fillId="0" borderId="49" xfId="0" applyNumberFormat="1" applyFont="1" applyFill="1" applyBorder="1" applyAlignment="1">
      <alignment horizontal="left" vertical="center" wrapText="1" indent="1"/>
    </xf>
    <xf numFmtId="3" fontId="61" fillId="7" borderId="27" xfId="0" applyNumberFormat="1" applyFont="1" applyFill="1" applyBorder="1" applyAlignment="1">
      <alignment horizontal="left" vertical="center" wrapText="1" indent="1"/>
    </xf>
    <xf numFmtId="3" fontId="59" fillId="0" borderId="2" xfId="0" applyNumberFormat="1" applyFont="1" applyBorder="1" applyAlignment="1">
      <alignment horizontal="left" vertical="center" indent="1"/>
    </xf>
    <xf numFmtId="3" fontId="59" fillId="0" borderId="13" xfId="0" applyNumberFormat="1" applyFont="1" applyBorder="1" applyAlignment="1">
      <alignment horizontal="left" vertical="center" wrapText="1" indent="1"/>
    </xf>
    <xf numFmtId="164" fontId="59" fillId="0" borderId="13" xfId="0" applyNumberFormat="1" applyFont="1" applyFill="1" applyBorder="1" applyAlignment="1">
      <alignment horizontal="left" vertical="center" wrapText="1" indent="1"/>
    </xf>
    <xf numFmtId="0" fontId="59" fillId="0" borderId="2" xfId="0" applyFont="1" applyFill="1" applyBorder="1" applyAlignment="1">
      <alignment horizontal="left" vertical="center" wrapText="1" indent="1"/>
    </xf>
    <xf numFmtId="0" fontId="59" fillId="0" borderId="12" xfId="0" applyFont="1" applyFill="1" applyBorder="1" applyAlignment="1">
      <alignment horizontal="left" vertical="center" wrapText="1" indent="1"/>
    </xf>
    <xf numFmtId="3" fontId="61" fillId="7" borderId="55"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indent="1"/>
    </xf>
    <xf numFmtId="0" fontId="59" fillId="0" borderId="2" xfId="0" applyFont="1" applyFill="1" applyBorder="1" applyAlignment="1">
      <alignment horizontal="left" vertical="center" indent="1"/>
    </xf>
    <xf numFmtId="38" fontId="52" fillId="0" borderId="128" xfId="0" applyNumberFormat="1" applyFont="1" applyFill="1" applyBorder="1" applyAlignment="1" applyProtection="1">
      <alignment horizontal="right" vertical="center"/>
      <protection locked="0"/>
    </xf>
    <xf numFmtId="38" fontId="51" fillId="6" borderId="156" xfId="0" applyNumberFormat="1" applyFont="1" applyFill="1" applyBorder="1" applyAlignment="1">
      <alignment horizontal="center" vertical="center" wrapText="1"/>
    </xf>
    <xf numFmtId="38" fontId="51" fillId="6" borderId="156" xfId="0" applyNumberFormat="1" applyFont="1" applyFill="1" applyBorder="1" applyAlignment="1">
      <alignment horizontal="center" vertical="top" wrapText="1"/>
    </xf>
    <xf numFmtId="38" fontId="61" fillId="6" borderId="156" xfId="0" applyNumberFormat="1" applyFont="1" applyFill="1" applyBorder="1" applyAlignment="1">
      <alignment horizontal="center" vertical="center" wrapText="1"/>
    </xf>
    <xf numFmtId="38" fontId="61" fillId="6" borderId="10" xfId="0" applyNumberFormat="1" applyFont="1" applyFill="1" applyBorder="1" applyAlignment="1">
      <alignment horizontal="center" vertical="center" wrapText="1"/>
    </xf>
    <xf numFmtId="0" fontId="51" fillId="0" borderId="2" xfId="9" applyFont="1" applyFill="1" applyBorder="1" applyAlignment="1">
      <alignment horizontal="center" vertical="center"/>
    </xf>
    <xf numFmtId="0" fontId="54" fillId="0" borderId="50" xfId="0" applyFont="1" applyBorder="1" applyAlignment="1">
      <alignment horizontal="left" wrapText="1"/>
    </xf>
    <xf numFmtId="0" fontId="91" fillId="0" borderId="0" xfId="0" applyFont="1" applyAlignment="1" applyProtection="1">
      <alignment horizontal="right"/>
    </xf>
    <xf numFmtId="0" fontId="91" fillId="0" borderId="0" xfId="0" applyFont="1" applyAlignment="1" applyProtection="1">
      <alignment horizontal="right" vertical="top"/>
    </xf>
    <xf numFmtId="0" fontId="4" fillId="0" borderId="0" xfId="17"/>
    <xf numFmtId="0" fontId="96" fillId="0" borderId="141" xfId="17" applyFont="1" applyBorder="1" applyAlignment="1">
      <alignment horizontal="left" vertical="top"/>
    </xf>
    <xf numFmtId="0" fontId="123" fillId="0" borderId="142" xfId="17" applyFont="1" applyBorder="1" applyAlignment="1">
      <alignment horizontal="center" vertical="top"/>
    </xf>
    <xf numFmtId="0" fontId="123" fillId="0" borderId="143" xfId="17" applyFont="1" applyBorder="1" applyAlignment="1">
      <alignment horizontal="center" vertical="top"/>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38" fontId="4" fillId="23" borderId="158" xfId="17" applyNumberFormat="1" applyFill="1" applyBorder="1" applyAlignment="1">
      <alignment horizontal="right" vertical="top"/>
    </xf>
    <xf numFmtId="38" fontId="4" fillId="23" borderId="159" xfId="17" applyNumberFormat="1" applyFill="1" applyBorder="1" applyAlignment="1">
      <alignment horizontal="right" vertical="top"/>
    </xf>
    <xf numFmtId="0" fontId="4" fillId="0" borderId="0" xfId="17" applyAlignment="1">
      <alignment horizontal="left" vertical="top" wrapText="1"/>
    </xf>
    <xf numFmtId="0" fontId="4" fillId="0" borderId="0" xfId="17" applyAlignment="1">
      <alignment vertical="top"/>
    </xf>
    <xf numFmtId="38" fontId="4" fillId="0" borderId="0" xfId="17" applyNumberFormat="1" applyAlignment="1">
      <alignment horizontal="right" vertical="top"/>
    </xf>
    <xf numFmtId="0" fontId="4" fillId="0" borderId="0" xfId="17" applyAlignment="1">
      <alignment horizontal="center" vertical="top" wrapText="1"/>
    </xf>
    <xf numFmtId="0" fontId="122" fillId="24" borderId="157" xfId="17" applyFont="1" applyFill="1" applyBorder="1" applyAlignment="1">
      <alignment horizontal="center" vertical="center" wrapText="1"/>
    </xf>
    <xf numFmtId="38" fontId="122" fillId="24" borderId="157" xfId="17" applyNumberFormat="1" applyFont="1" applyFill="1" applyBorder="1" applyAlignment="1">
      <alignment horizontal="center" vertical="center" wrapText="1"/>
    </xf>
    <xf numFmtId="3" fontId="52" fillId="24" borderId="132" xfId="0" applyNumberFormat="1" applyFont="1" applyFill="1" applyBorder="1" applyAlignment="1">
      <alignment horizontal="center"/>
    </xf>
    <xf numFmtId="3" fontId="52" fillId="24" borderId="132" xfId="0" applyNumberFormat="1" applyFont="1" applyFill="1" applyBorder="1" applyAlignment="1">
      <alignment horizontal="right"/>
    </xf>
    <xf numFmtId="3" fontId="52" fillId="24" borderId="133" xfId="0" applyNumberFormat="1" applyFont="1" applyFill="1" applyBorder="1" applyAlignment="1">
      <alignment horizontal="center"/>
    </xf>
    <xf numFmtId="38" fontId="52" fillId="24" borderId="19" xfId="0" applyNumberFormat="1" applyFont="1" applyFill="1" applyBorder="1" applyAlignment="1">
      <alignment horizontal="right"/>
    </xf>
    <xf numFmtId="38" fontId="52" fillId="24" borderId="20" xfId="0" applyNumberFormat="1" applyFont="1" applyFill="1" applyBorder="1" applyAlignment="1">
      <alignment horizontal="right"/>
    </xf>
    <xf numFmtId="38" fontId="52" fillId="24" borderId="11" xfId="0" applyNumberFormat="1" applyFont="1" applyFill="1" applyBorder="1" applyAlignment="1">
      <alignment horizontal="right"/>
    </xf>
    <xf numFmtId="3" fontId="62" fillId="24" borderId="126" xfId="0" applyNumberFormat="1" applyFont="1" applyFill="1" applyBorder="1" applyAlignment="1">
      <alignment horizontal="center" vertical="center" wrapText="1"/>
    </xf>
    <xf numFmtId="49" fontId="59" fillId="24" borderId="11" xfId="0" applyNumberFormat="1" applyFont="1" applyFill="1" applyBorder="1" applyAlignment="1">
      <alignment horizontal="center" vertical="center"/>
    </xf>
    <xf numFmtId="38" fontId="52" fillId="24" borderId="13" xfId="0" applyNumberFormat="1" applyFont="1" applyFill="1" applyBorder="1" applyAlignment="1">
      <alignment horizontal="right"/>
    </xf>
    <xf numFmtId="38" fontId="52" fillId="24" borderId="21" xfId="0" applyNumberFormat="1" applyFont="1" applyFill="1" applyBorder="1" applyAlignment="1">
      <alignment horizontal="right"/>
    </xf>
    <xf numFmtId="38" fontId="52" fillId="24" borderId="14" xfId="0" applyNumberFormat="1" applyFont="1" applyFill="1" applyBorder="1" applyAlignment="1">
      <alignment horizontal="right"/>
    </xf>
    <xf numFmtId="38" fontId="51" fillId="24" borderId="13" xfId="0" applyNumberFormat="1" applyFont="1" applyFill="1" applyBorder="1" applyAlignment="1" applyProtection="1">
      <alignment horizontal="right"/>
    </xf>
    <xf numFmtId="38" fontId="51" fillId="24" borderId="21" xfId="0" applyNumberFormat="1" applyFont="1" applyFill="1" applyBorder="1" applyAlignment="1" applyProtection="1">
      <alignment horizontal="right"/>
    </xf>
    <xf numFmtId="38" fontId="51" fillId="24" borderId="21" xfId="1" applyNumberFormat="1" applyFont="1" applyFill="1" applyBorder="1" applyAlignment="1" applyProtection="1">
      <alignment horizontal="right"/>
    </xf>
    <xf numFmtId="38" fontId="51" fillId="24" borderId="14" xfId="0" applyNumberFormat="1" applyFont="1" applyFill="1" applyBorder="1" applyAlignment="1" applyProtection="1">
      <alignment horizontal="right"/>
    </xf>
    <xf numFmtId="38" fontId="52" fillId="24" borderId="19" xfId="0" applyNumberFormat="1" applyFont="1" applyFill="1" applyBorder="1" applyAlignment="1" applyProtection="1">
      <alignment horizontal="right"/>
    </xf>
    <xf numFmtId="38" fontId="52" fillId="24" borderId="20"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0" fontId="54" fillId="24" borderId="31" xfId="0" applyFont="1" applyFill="1" applyBorder="1" applyAlignment="1">
      <alignment horizontal="center" vertical="center"/>
    </xf>
    <xf numFmtId="38" fontId="52" fillId="24" borderId="13" xfId="0" applyNumberFormat="1" applyFont="1" applyFill="1" applyBorder="1" applyAlignment="1" applyProtection="1">
      <alignment horizontal="right"/>
    </xf>
    <xf numFmtId="38" fontId="52" fillId="24" borderId="11" xfId="0" applyNumberFormat="1" applyFont="1" applyFill="1" applyBorder="1" applyAlignment="1" applyProtection="1">
      <alignment horizontal="right"/>
    </xf>
    <xf numFmtId="38" fontId="52" fillId="24" borderId="49" xfId="0" applyNumberFormat="1" applyFont="1" applyFill="1" applyBorder="1" applyAlignment="1" applyProtection="1">
      <alignment horizontal="right"/>
    </xf>
    <xf numFmtId="38" fontId="52" fillId="24" borderId="34" xfId="0" applyNumberFormat="1" applyFont="1" applyFill="1" applyBorder="1" applyAlignment="1" applyProtection="1">
      <alignment horizontal="right"/>
    </xf>
    <xf numFmtId="38" fontId="52" fillId="24" borderId="31" xfId="0" applyNumberFormat="1" applyFont="1" applyFill="1" applyBorder="1" applyAlignment="1" applyProtection="1">
      <alignment horizontal="right"/>
    </xf>
    <xf numFmtId="3" fontId="51" fillId="24" borderId="13" xfId="0" applyNumberFormat="1" applyFont="1" applyFill="1" applyBorder="1" applyAlignment="1" applyProtection="1">
      <alignment horizontal="right" vertical="center"/>
    </xf>
    <xf numFmtId="3" fontId="51" fillId="24" borderId="21" xfId="0" applyNumberFormat="1" applyFont="1" applyFill="1" applyBorder="1" applyAlignment="1" applyProtection="1">
      <alignment horizontal="right" vertical="center"/>
    </xf>
    <xf numFmtId="3" fontId="51" fillId="24" borderId="14" xfId="0" applyNumberFormat="1" applyFont="1" applyFill="1" applyBorder="1" applyAlignment="1" applyProtection="1">
      <alignment horizontal="right" vertical="center"/>
    </xf>
    <xf numFmtId="0" fontId="61" fillId="18" borderId="14" xfId="0" applyFont="1" applyFill="1" applyBorder="1" applyAlignment="1" applyProtection="1">
      <alignment horizontal="left" vertical="center"/>
    </xf>
    <xf numFmtId="0" fontId="61" fillId="18" borderId="2" xfId="0" applyFont="1" applyFill="1" applyBorder="1" applyAlignment="1" applyProtection="1">
      <alignment horizontal="center" vertical="top"/>
    </xf>
    <xf numFmtId="0" fontId="61" fillId="18" borderId="2" xfId="0" applyFont="1" applyFill="1" applyBorder="1" applyAlignment="1" applyProtection="1">
      <alignment horizontal="center" vertical="center"/>
    </xf>
    <xf numFmtId="3" fontId="51" fillId="24" borderId="13" xfId="0" applyNumberFormat="1" applyFont="1" applyFill="1" applyBorder="1" applyAlignment="1" applyProtection="1">
      <alignment horizontal="center" vertical="center"/>
    </xf>
    <xf numFmtId="49" fontId="61" fillId="24" borderId="21" xfId="0" applyNumberFormat="1" applyFont="1" applyFill="1" applyBorder="1" applyAlignment="1" applyProtection="1">
      <alignment horizontal="center" vertical="center"/>
    </xf>
    <xf numFmtId="3" fontId="52" fillId="24" borderId="21" xfId="0" applyNumberFormat="1" applyFont="1" applyFill="1" applyBorder="1" applyAlignment="1" applyProtection="1">
      <alignment horizontal="center"/>
    </xf>
    <xf numFmtId="3" fontId="54" fillId="24" borderId="21" xfId="0" applyNumberFormat="1" applyFont="1" applyFill="1" applyBorder="1" applyAlignment="1" applyProtection="1">
      <alignment horizontal="center"/>
    </xf>
    <xf numFmtId="38" fontId="54" fillId="24" borderId="21" xfId="0" applyNumberFormat="1" applyFont="1" applyFill="1" applyBorder="1" applyAlignment="1" applyProtection="1">
      <alignment horizontal="center"/>
    </xf>
    <xf numFmtId="3" fontId="54" fillId="24" borderId="14" xfId="0" applyNumberFormat="1" applyFont="1" applyFill="1" applyBorder="1" applyAlignment="1" applyProtection="1">
      <alignment horizontal="center"/>
    </xf>
    <xf numFmtId="0" fontId="51" fillId="24" borderId="49" xfId="0" applyFont="1" applyFill="1" applyBorder="1" applyAlignment="1" applyProtection="1">
      <alignment horizontal="center" vertical="center" wrapText="1"/>
    </xf>
    <xf numFmtId="0" fontId="52" fillId="24" borderId="34"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wrapText="1"/>
    </xf>
    <xf numFmtId="0" fontId="54" fillId="24" borderId="31"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xf>
    <xf numFmtId="3" fontId="61" fillId="18" borderId="20" xfId="0" applyNumberFormat="1" applyFont="1" applyFill="1" applyBorder="1" applyAlignment="1" applyProtection="1">
      <alignment horizontal="left" vertical="center"/>
    </xf>
    <xf numFmtId="0" fontId="61" fillId="18" borderId="2" xfId="0" applyFont="1" applyFill="1" applyBorder="1" applyAlignment="1">
      <alignment horizontal="center" vertical="center"/>
    </xf>
    <xf numFmtId="164" fontId="61" fillId="18" borderId="20" xfId="0" applyNumberFormat="1" applyFont="1" applyFill="1" applyBorder="1" applyAlignment="1" applyProtection="1">
      <alignment horizontal="left" vertical="center"/>
    </xf>
    <xf numFmtId="0" fontId="61" fillId="18" borderId="29" xfId="0" applyFont="1" applyFill="1" applyBorder="1" applyAlignment="1" applyProtection="1">
      <alignment horizontal="center" vertical="center"/>
    </xf>
    <xf numFmtId="0" fontId="61" fillId="18" borderId="128" xfId="0" applyFont="1" applyFill="1" applyBorder="1" applyAlignment="1" applyProtection="1">
      <alignment horizontal="center" vertical="center"/>
    </xf>
    <xf numFmtId="164" fontId="61" fillId="18" borderId="21" xfId="0" applyNumberFormat="1" applyFont="1" applyFill="1" applyBorder="1" applyAlignment="1" applyProtection="1">
      <alignment horizontal="left" vertical="center"/>
    </xf>
    <xf numFmtId="0" fontId="61" fillId="18" borderId="14" xfId="0" applyFont="1" applyFill="1" applyBorder="1" applyAlignment="1" applyProtection="1">
      <alignment horizontal="center" vertical="center"/>
    </xf>
    <xf numFmtId="0" fontId="61" fillId="18" borderId="31" xfId="0" applyFont="1" applyFill="1" applyBorder="1" applyAlignment="1" applyProtection="1">
      <alignment horizontal="center" vertical="center"/>
    </xf>
    <xf numFmtId="164" fontId="61" fillId="16" borderId="21" xfId="0" applyNumberFormat="1" applyFont="1" applyFill="1" applyBorder="1" applyAlignment="1" applyProtection="1">
      <alignment horizontal="left" vertical="center" indent="1"/>
    </xf>
    <xf numFmtId="0" fontId="59" fillId="16" borderId="14" xfId="0" applyFont="1" applyFill="1" applyBorder="1" applyAlignment="1" applyProtection="1">
      <alignment horizontal="center" vertical="center"/>
    </xf>
    <xf numFmtId="164" fontId="61" fillId="16" borderId="20" xfId="0" applyNumberFormat="1" applyFont="1" applyFill="1" applyBorder="1" applyAlignment="1" applyProtection="1">
      <alignment horizontal="left" vertical="center" indent="1"/>
    </xf>
    <xf numFmtId="1" fontId="59" fillId="16" borderId="11" xfId="0" applyNumberFormat="1" applyFont="1" applyFill="1" applyBorder="1" applyAlignment="1" applyProtection="1">
      <alignment horizontal="center" vertical="center"/>
    </xf>
    <xf numFmtId="1" fontId="59" fillId="16" borderId="4" xfId="0" applyNumberFormat="1" applyFont="1" applyFill="1" applyBorder="1" applyAlignment="1" applyProtection="1">
      <alignment horizontal="center" vertical="center"/>
    </xf>
    <xf numFmtId="0" fontId="61" fillId="16" borderId="21" xfId="0" applyFont="1" applyFill="1" applyBorder="1" applyAlignment="1">
      <alignment horizontal="left" vertical="center" indent="1"/>
    </xf>
    <xf numFmtId="0" fontId="59" fillId="16" borderId="14" xfId="0" applyFont="1" applyFill="1" applyBorder="1" applyAlignment="1">
      <alignment horizontal="left" vertical="center"/>
    </xf>
    <xf numFmtId="0" fontId="59" fillId="16" borderId="11" xfId="0" applyFont="1" applyFill="1" applyBorder="1" applyAlignment="1" applyProtection="1">
      <alignment horizontal="center" vertical="center"/>
    </xf>
    <xf numFmtId="3" fontId="61" fillId="18" borderId="126" xfId="0" applyNumberFormat="1" applyFont="1" applyFill="1" applyBorder="1" applyAlignment="1">
      <alignment horizontal="left" vertical="center" wrapText="1"/>
    </xf>
    <xf numFmtId="49" fontId="61" fillId="18" borderId="128" xfId="0" applyNumberFormat="1" applyFont="1" applyFill="1" applyBorder="1" applyAlignment="1">
      <alignment horizontal="center" vertical="center"/>
    </xf>
    <xf numFmtId="0" fontId="61" fillId="18" borderId="17" xfId="0" applyFont="1" applyFill="1" applyBorder="1" applyAlignment="1">
      <alignment horizontal="left" vertical="center" wrapText="1"/>
    </xf>
    <xf numFmtId="49" fontId="61" fillId="18" borderId="29" xfId="0" applyNumberFormat="1" applyFont="1" applyFill="1" applyBorder="1" applyAlignment="1">
      <alignment horizontal="center" vertical="center"/>
    </xf>
    <xf numFmtId="3" fontId="61" fillId="18" borderId="33" xfId="0" applyNumberFormat="1" applyFont="1" applyFill="1" applyBorder="1" applyAlignment="1">
      <alignment horizontal="left" vertical="center" wrapText="1"/>
    </xf>
    <xf numFmtId="49" fontId="61" fillId="18" borderId="33" xfId="0" applyNumberFormat="1" applyFont="1" applyFill="1" applyBorder="1" applyAlignment="1">
      <alignment horizontal="center" vertical="center"/>
    </xf>
    <xf numFmtId="164" fontId="61" fillId="18" borderId="126" xfId="0" applyNumberFormat="1" applyFont="1" applyFill="1" applyBorder="1" applyAlignment="1">
      <alignment horizontal="left" vertical="center" wrapText="1"/>
    </xf>
    <xf numFmtId="49" fontId="61" fillId="18" borderId="4" xfId="0" applyNumberFormat="1" applyFont="1" applyFill="1" applyBorder="1" applyAlignment="1">
      <alignment horizontal="center" vertical="center"/>
    </xf>
    <xf numFmtId="3" fontId="61" fillId="18" borderId="13" xfId="0" applyNumberFormat="1" applyFont="1" applyFill="1" applyBorder="1" applyAlignment="1">
      <alignment horizontal="left" vertical="center" wrapText="1"/>
    </xf>
    <xf numFmtId="49" fontId="61" fillId="18" borderId="2" xfId="0" applyNumberFormat="1" applyFont="1" applyFill="1" applyBorder="1" applyAlignment="1">
      <alignment horizontal="center" vertical="center"/>
    </xf>
    <xf numFmtId="164" fontId="61" fillId="18" borderId="17" xfId="0" applyNumberFormat="1" applyFont="1" applyFill="1" applyBorder="1" applyAlignment="1">
      <alignment horizontal="left" vertical="center" wrapText="1"/>
    </xf>
    <xf numFmtId="0" fontId="61" fillId="18" borderId="36" xfId="0" applyFont="1" applyFill="1" applyBorder="1" applyAlignment="1">
      <alignment horizontal="left" vertical="center" wrapText="1"/>
    </xf>
    <xf numFmtId="49" fontId="61" fillId="18" borderId="27" xfId="0" applyNumberFormat="1" applyFont="1" applyFill="1" applyBorder="1" applyAlignment="1">
      <alignment horizontal="center" vertical="center"/>
    </xf>
    <xf numFmtId="3" fontId="61" fillId="18" borderId="37" xfId="0" applyNumberFormat="1" applyFont="1" applyFill="1" applyBorder="1" applyAlignment="1">
      <alignment horizontal="left" vertical="center" wrapText="1"/>
    </xf>
    <xf numFmtId="0" fontId="61" fillId="18" borderId="13" xfId="0" applyFont="1" applyFill="1" applyBorder="1" applyAlignment="1">
      <alignment horizontal="left" vertical="center" wrapText="1"/>
    </xf>
    <xf numFmtId="49" fontId="61" fillId="18" borderId="14" xfId="0" applyNumberFormat="1" applyFont="1" applyFill="1" applyBorder="1" applyAlignment="1">
      <alignment horizontal="center" vertical="center"/>
    </xf>
    <xf numFmtId="0" fontId="61" fillId="18" borderId="37" xfId="0" applyFont="1" applyFill="1" applyBorder="1" applyAlignment="1">
      <alignment horizontal="left" vertical="center" wrapText="1"/>
    </xf>
    <xf numFmtId="164" fontId="61" fillId="18" borderId="13" xfId="0" applyNumberFormat="1" applyFont="1" applyFill="1" applyBorder="1" applyAlignment="1">
      <alignment horizontal="left" vertical="center" wrapText="1"/>
    </xf>
    <xf numFmtId="0" fontId="61" fillId="18" borderId="128" xfId="0" applyFont="1" applyFill="1" applyBorder="1" applyAlignment="1">
      <alignment horizontal="left" vertical="center" wrapText="1"/>
    </xf>
    <xf numFmtId="3" fontId="61" fillId="18" borderId="128" xfId="0" applyNumberFormat="1" applyFont="1" applyFill="1" applyBorder="1" applyAlignment="1">
      <alignment horizontal="left" vertical="center" wrapText="1"/>
    </xf>
    <xf numFmtId="38" fontId="52" fillId="25" borderId="19" xfId="0" applyNumberFormat="1" applyFont="1" applyFill="1" applyBorder="1" applyAlignment="1">
      <alignment horizontal="right"/>
    </xf>
    <xf numFmtId="38" fontId="52" fillId="25" borderId="20" xfId="0" applyNumberFormat="1" applyFont="1" applyFill="1" applyBorder="1" applyAlignment="1">
      <alignment horizontal="right"/>
    </xf>
    <xf numFmtId="38" fontId="52" fillId="25" borderId="11" xfId="0" applyNumberFormat="1" applyFont="1" applyFill="1" applyBorder="1" applyAlignment="1">
      <alignment horizontal="right"/>
    </xf>
    <xf numFmtId="0" fontId="61" fillId="18" borderId="50" xfId="0" applyFont="1" applyFill="1" applyBorder="1" applyAlignment="1" applyProtection="1">
      <alignment horizontal="left" vertical="center"/>
    </xf>
    <xf numFmtId="0" fontId="61" fillId="18" borderId="22" xfId="0" applyFont="1" applyFill="1" applyBorder="1" applyAlignment="1" applyProtection="1">
      <alignment horizontal="center" vertical="center"/>
    </xf>
    <xf numFmtId="0" fontId="61" fillId="18" borderId="46" xfId="0" applyFont="1" applyFill="1" applyBorder="1" applyAlignment="1" applyProtection="1">
      <alignment horizontal="left" vertical="center"/>
    </xf>
    <xf numFmtId="0" fontId="61" fillId="18" borderId="46" xfId="0" applyFont="1" applyFill="1" applyBorder="1" applyAlignment="1" applyProtection="1">
      <alignment horizontal="left" vertical="center" wrapText="1"/>
    </xf>
    <xf numFmtId="0" fontId="61" fillId="18" borderId="46" xfId="0" applyFont="1" applyFill="1" applyBorder="1" applyAlignment="1" applyProtection="1">
      <alignment horizontal="left" vertical="center" indent="1"/>
    </xf>
    <xf numFmtId="0" fontId="62" fillId="24" borderId="13" xfId="0" applyFont="1" applyFill="1" applyBorder="1" applyAlignment="1">
      <alignment horizontal="left" vertical="center"/>
    </xf>
    <xf numFmtId="0" fontId="62" fillId="24" borderId="21" xfId="0" applyFont="1" applyFill="1" applyBorder="1" applyAlignment="1">
      <alignment horizontal="left" vertical="center"/>
    </xf>
    <xf numFmtId="0" fontId="62" fillId="24" borderId="14" xfId="0" applyFont="1" applyFill="1" applyBorder="1" applyAlignment="1">
      <alignment horizontal="left" vertical="center"/>
    </xf>
    <xf numFmtId="0" fontId="51" fillId="16" borderId="12" xfId="0" applyFont="1" applyFill="1" applyBorder="1" applyAlignment="1" applyProtection="1">
      <alignment vertical="center"/>
    </xf>
    <xf numFmtId="0" fontId="61" fillId="0" borderId="160" xfId="0" applyFont="1" applyBorder="1" applyAlignment="1">
      <alignment horizontal="centerContinuous" vertical="center"/>
    </xf>
    <xf numFmtId="0" fontId="52" fillId="0" borderId="161" xfId="0" applyFont="1" applyBorder="1" applyAlignment="1">
      <alignment horizontal="centerContinuous" vertical="center"/>
    </xf>
    <xf numFmtId="0" fontId="54" fillId="0" borderId="161" xfId="0" applyFont="1" applyBorder="1" applyAlignment="1">
      <alignment horizontal="centerContinuous" vertical="center"/>
    </xf>
    <xf numFmtId="0" fontId="61" fillId="0" borderId="105" xfId="0" applyFont="1" applyBorder="1" applyAlignment="1">
      <alignment horizontal="center"/>
    </xf>
    <xf numFmtId="0" fontId="54" fillId="24" borderId="16" xfId="3" applyFont="1" applyFill="1" applyBorder="1" applyAlignment="1">
      <alignment horizontal="left" vertical="center"/>
    </xf>
    <xf numFmtId="0" fontId="54" fillId="24" borderId="10" xfId="3" applyFont="1" applyFill="1" applyBorder="1" applyAlignment="1">
      <alignment horizontal="left" vertical="center"/>
    </xf>
    <xf numFmtId="0" fontId="54" fillId="24" borderId="19" xfId="3" applyNumberFormat="1" applyFont="1" applyFill="1" applyBorder="1" applyAlignment="1">
      <alignment vertical="center"/>
    </xf>
    <xf numFmtId="0" fontId="54" fillId="24" borderId="20" xfId="3" applyNumberFormat="1" applyFont="1" applyFill="1" applyBorder="1" applyAlignment="1">
      <alignment vertical="center"/>
    </xf>
    <xf numFmtId="0" fontId="54" fillId="24" borderId="11" xfId="3" applyNumberFormat="1" applyFont="1" applyFill="1" applyBorder="1" applyAlignment="1">
      <alignment vertical="center"/>
    </xf>
    <xf numFmtId="0" fontId="3" fillId="0" borderId="0" xfId="17" quotePrefix="1" applyNumberFormat="1" applyFont="1"/>
    <xf numFmtId="0" fontId="124" fillId="21" borderId="158" xfId="17" applyFont="1" applyFill="1" applyBorder="1" applyAlignment="1" applyProtection="1">
      <alignment horizontal="left" vertical="top" wrapText="1"/>
    </xf>
    <xf numFmtId="49" fontId="124" fillId="21" borderId="158" xfId="17" applyNumberFormat="1" applyFont="1" applyFill="1" applyBorder="1" applyAlignment="1" applyProtection="1">
      <alignment horizontal="center" vertical="top"/>
    </xf>
    <xf numFmtId="0" fontId="124" fillId="21" borderId="158" xfId="17" applyFont="1" applyFill="1" applyBorder="1" applyAlignment="1" applyProtection="1">
      <alignment vertical="top"/>
    </xf>
    <xf numFmtId="38" fontId="124" fillId="21" borderId="158" xfId="17" applyNumberFormat="1" applyFont="1" applyFill="1" applyBorder="1" applyAlignment="1" applyProtection="1">
      <alignment horizontal="right" vertical="top"/>
    </xf>
    <xf numFmtId="38" fontId="124" fillId="21" borderId="158" xfId="17" applyNumberFormat="1" applyFont="1" applyFill="1" applyBorder="1" applyAlignment="1" applyProtection="1">
      <alignment vertical="top"/>
    </xf>
    <xf numFmtId="0" fontId="4" fillId="0" borderId="158" xfId="17" applyBorder="1" applyAlignment="1" applyProtection="1">
      <alignment horizontal="left" vertical="top" wrapText="1"/>
      <protection locked="0"/>
    </xf>
    <xf numFmtId="0" fontId="4" fillId="0" borderId="158" xfId="17" applyBorder="1" applyAlignment="1" applyProtection="1">
      <alignment vertical="top"/>
      <protection locked="0"/>
    </xf>
    <xf numFmtId="0" fontId="3" fillId="0" borderId="158" xfId="17" applyFont="1" applyBorder="1" applyAlignment="1" applyProtection="1">
      <alignment horizontal="left" vertical="top" wrapText="1"/>
      <protection locked="0"/>
    </xf>
    <xf numFmtId="0" fontId="3" fillId="0" borderId="158" xfId="17" applyFont="1" applyBorder="1" applyAlignment="1" applyProtection="1">
      <alignment vertical="top"/>
      <protection locked="0"/>
    </xf>
    <xf numFmtId="0" fontId="4" fillId="0" borderId="0" xfId="17" applyAlignment="1">
      <alignment horizontal="center" vertical="center" wrapText="1"/>
    </xf>
    <xf numFmtId="0" fontId="2" fillId="0" borderId="0" xfId="17" applyFont="1" applyAlignment="1">
      <alignment horizontal="left" vertical="center" wrapText="1"/>
    </xf>
    <xf numFmtId="0" fontId="2" fillId="0" borderId="0" xfId="17" applyFont="1" applyAlignment="1">
      <alignment vertical="center"/>
    </xf>
    <xf numFmtId="0" fontId="4" fillId="0" borderId="0" xfId="17" applyAlignment="1">
      <alignment vertical="center"/>
    </xf>
    <xf numFmtId="0" fontId="124" fillId="0" borderId="98" xfId="17" applyFont="1" applyBorder="1" applyAlignment="1">
      <alignment horizontal="left" vertical="top"/>
    </xf>
    <xf numFmtId="0" fontId="124" fillId="0" borderId="78" xfId="17" applyFont="1" applyBorder="1" applyAlignment="1">
      <alignment horizontal="left" vertical="top"/>
    </xf>
    <xf numFmtId="0" fontId="124" fillId="0" borderId="99" xfId="17" applyFont="1" applyBorder="1" applyAlignment="1">
      <alignment horizontal="left" vertical="top"/>
    </xf>
    <xf numFmtId="0" fontId="30" fillId="0" borderId="0" xfId="2" applyNumberFormat="1" applyAlignment="1" applyProtection="1">
      <alignment vertical="center"/>
    </xf>
    <xf numFmtId="0" fontId="61" fillId="0" borderId="5" xfId="3" applyFont="1" applyFill="1" applyBorder="1" applyAlignment="1" applyProtection="1"/>
    <xf numFmtId="49" fontId="4" fillId="0" borderId="158" xfId="17" applyNumberFormat="1" applyBorder="1" applyAlignment="1" applyProtection="1">
      <alignment horizontal="center" vertical="center"/>
      <protection locked="0"/>
    </xf>
    <xf numFmtId="49" fontId="2" fillId="0" borderId="158" xfId="17" applyNumberFormat="1" applyFont="1" applyBorder="1" applyAlignment="1" applyProtection="1">
      <alignment horizontal="center" vertical="center"/>
      <protection locked="0"/>
    </xf>
    <xf numFmtId="3" fontId="61" fillId="17" borderId="36" xfId="0" applyNumberFormat="1" applyFont="1" applyFill="1" applyBorder="1" applyAlignment="1">
      <alignment horizontal="left" vertical="center" wrapText="1" indent="1"/>
    </xf>
    <xf numFmtId="49" fontId="61" fillId="17" borderId="27" xfId="0" applyNumberFormat="1" applyFont="1" applyFill="1" applyBorder="1" applyAlignment="1">
      <alignment horizontal="center" vertical="center"/>
    </xf>
    <xf numFmtId="38" fontId="52" fillId="17" borderId="27" xfId="0" applyNumberFormat="1" applyFont="1" applyFill="1" applyBorder="1" applyAlignment="1">
      <alignment horizontal="right"/>
    </xf>
    <xf numFmtId="38" fontId="52" fillId="17" borderId="2" xfId="0" applyNumberFormat="1" applyFont="1" applyFill="1" applyBorder="1" applyAlignment="1">
      <alignment horizontal="right"/>
    </xf>
    <xf numFmtId="38" fontId="52" fillId="17" borderId="4" xfId="0" applyNumberFormat="1" applyFont="1" applyFill="1" applyBorder="1" applyAlignment="1">
      <alignment horizontal="right"/>
    </xf>
    <xf numFmtId="49" fontId="61" fillId="17" borderId="36" xfId="0" applyNumberFormat="1" applyFont="1" applyFill="1" applyBorder="1" applyAlignment="1">
      <alignment horizontal="center" vertical="center"/>
    </xf>
    <xf numFmtId="38" fontId="52" fillId="17" borderId="30" xfId="0" applyNumberFormat="1" applyFont="1" applyFill="1" applyBorder="1" applyAlignment="1">
      <alignment horizontal="right"/>
    </xf>
    <xf numFmtId="49" fontId="61" fillId="17" borderId="30" xfId="0" applyNumberFormat="1" applyFont="1" applyFill="1" applyBorder="1" applyAlignment="1">
      <alignment horizontal="center" vertical="center"/>
    </xf>
    <xf numFmtId="0" fontId="61" fillId="17" borderId="32" xfId="0" applyNumberFormat="1" applyFont="1" applyFill="1" applyBorder="1" applyAlignment="1">
      <alignment horizontal="center" vertical="center"/>
    </xf>
    <xf numFmtId="38" fontId="52" fillId="17" borderId="32" xfId="0" applyNumberFormat="1" applyFont="1" applyFill="1" applyBorder="1" applyAlignment="1">
      <alignment horizontal="right"/>
    </xf>
    <xf numFmtId="0" fontId="61" fillId="17" borderId="27" xfId="0" applyFont="1" applyFill="1" applyBorder="1" applyAlignment="1">
      <alignment horizontal="center" vertical="center"/>
    </xf>
    <xf numFmtId="38" fontId="52" fillId="17" borderId="33" xfId="0" applyNumberFormat="1" applyFont="1" applyFill="1" applyBorder="1" applyAlignment="1">
      <alignment horizontal="right"/>
    </xf>
    <xf numFmtId="3" fontId="61" fillId="17" borderId="27" xfId="0" applyNumberFormat="1" applyFont="1" applyFill="1" applyBorder="1" applyAlignment="1">
      <alignment horizontal="left" vertical="center" indent="1"/>
    </xf>
    <xf numFmtId="0" fontId="61" fillId="17" borderId="27" xfId="0" applyFont="1" applyFill="1" applyBorder="1" applyAlignment="1">
      <alignment horizontal="center" vertical="top"/>
    </xf>
    <xf numFmtId="0" fontId="54" fillId="17" borderId="30" xfId="0" applyFont="1" applyFill="1" applyBorder="1" applyAlignment="1">
      <alignment horizontal="left" vertical="center" indent="1"/>
    </xf>
    <xf numFmtId="38" fontId="52" fillId="17" borderId="26" xfId="0" applyNumberFormat="1" applyFont="1" applyFill="1" applyBorder="1" applyAlignment="1">
      <alignment horizontal="right"/>
    </xf>
    <xf numFmtId="38" fontId="52" fillId="17" borderId="28" xfId="0" applyNumberFormat="1" applyFont="1" applyFill="1" applyBorder="1" applyAlignment="1">
      <alignment horizontal="right"/>
    </xf>
    <xf numFmtId="38" fontId="52" fillId="17" borderId="29" xfId="0" applyNumberFormat="1" applyFont="1" applyFill="1" applyBorder="1" applyAlignment="1">
      <alignment horizontal="right"/>
    </xf>
    <xf numFmtId="3" fontId="61" fillId="17" borderId="55" xfId="0" applyNumberFormat="1" applyFont="1" applyFill="1" applyBorder="1" applyAlignment="1">
      <alignment horizontal="left" vertical="center" wrapText="1" indent="1"/>
    </xf>
    <xf numFmtId="49" fontId="61" fillId="17" borderId="32" xfId="0" applyNumberFormat="1" applyFont="1" applyFill="1" applyBorder="1" applyAlignment="1">
      <alignment horizontal="center" vertical="center"/>
    </xf>
    <xf numFmtId="38" fontId="52" fillId="17" borderId="27" xfId="0" applyNumberFormat="1" applyFont="1" applyFill="1" applyBorder="1" applyAlignment="1" applyProtection="1">
      <alignment horizontal="right"/>
    </xf>
    <xf numFmtId="3" fontId="61" fillId="17" borderId="55" xfId="0" applyNumberFormat="1" applyFont="1" applyFill="1" applyBorder="1" applyAlignment="1">
      <alignment horizontal="left" vertical="top" wrapText="1" indent="1"/>
    </xf>
    <xf numFmtId="49" fontId="59" fillId="17" borderId="51" xfId="0" applyNumberFormat="1" applyFont="1" applyFill="1" applyBorder="1" applyAlignment="1">
      <alignment horizontal="center" vertical="top"/>
    </xf>
    <xf numFmtId="3" fontId="61" fillId="17" borderId="27" xfId="0" applyNumberFormat="1" applyFont="1" applyFill="1" applyBorder="1" applyAlignment="1">
      <alignment horizontal="left" vertical="center" wrapText="1" indent="1"/>
    </xf>
    <xf numFmtId="3" fontId="61" fillId="17" borderId="36" xfId="0" applyNumberFormat="1" applyFont="1" applyFill="1" applyBorder="1" applyAlignment="1">
      <alignment horizontal="left" vertical="top" wrapText="1" indent="1"/>
    </xf>
    <xf numFmtId="0" fontId="59" fillId="17" borderId="30" xfId="0" applyFont="1" applyFill="1" applyBorder="1" applyAlignment="1">
      <alignment vertical="top"/>
    </xf>
    <xf numFmtId="3" fontId="61" fillId="17" borderId="36" xfId="0" applyNumberFormat="1" applyFont="1" applyFill="1" applyBorder="1" applyAlignment="1">
      <alignment horizontal="left" vertical="center" indent="1"/>
    </xf>
    <xf numFmtId="0" fontId="61" fillId="17" borderId="30" xfId="0" applyFont="1" applyFill="1" applyBorder="1" applyAlignment="1">
      <alignment horizontal="center" vertical="center"/>
    </xf>
    <xf numFmtId="0" fontId="61" fillId="17" borderId="27" xfId="0" applyFont="1" applyFill="1" applyBorder="1" applyAlignment="1">
      <alignment horizontal="center" vertical="center" wrapText="1"/>
    </xf>
    <xf numFmtId="49" fontId="61" fillId="17" borderId="27" xfId="0" applyNumberFormat="1" applyFont="1" applyFill="1" applyBorder="1" applyAlignment="1">
      <alignment horizontal="center" vertical="top" wrapText="1"/>
    </xf>
    <xf numFmtId="3" fontId="61" fillId="17" borderId="36" xfId="0" applyNumberFormat="1" applyFont="1" applyFill="1" applyBorder="1" applyAlignment="1">
      <alignment horizontal="left" vertical="top" indent="1"/>
    </xf>
    <xf numFmtId="38" fontId="52" fillId="17" borderId="3" xfId="0" applyNumberFormat="1" applyFont="1" applyFill="1" applyBorder="1" applyAlignment="1">
      <alignment horizontal="right"/>
    </xf>
    <xf numFmtId="0" fontId="61" fillId="17" borderId="36" xfId="0" applyFont="1" applyFill="1" applyBorder="1" applyAlignment="1">
      <alignment horizontal="left" vertical="center" wrapText="1" indent="1"/>
    </xf>
    <xf numFmtId="49" fontId="59" fillId="17" borderId="51" xfId="0" applyNumberFormat="1" applyFont="1" applyFill="1" applyBorder="1" applyAlignment="1">
      <alignment horizontal="center" vertical="center"/>
    </xf>
    <xf numFmtId="38" fontId="52" fillId="17" borderId="33" xfId="0" applyNumberFormat="1" applyFont="1" applyFill="1" applyBorder="1" applyAlignment="1" applyProtection="1">
      <alignment horizontal="right"/>
    </xf>
    <xf numFmtId="38" fontId="52" fillId="17" borderId="32" xfId="0" applyNumberFormat="1" applyFont="1" applyFill="1" applyBorder="1" applyAlignment="1" applyProtection="1">
      <alignment horizontal="right"/>
    </xf>
    <xf numFmtId="0" fontId="59"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center" wrapText="1" indent="1"/>
    </xf>
    <xf numFmtId="0" fontId="59" fillId="17" borderId="30" xfId="0" applyFont="1" applyFill="1" applyBorder="1" applyAlignment="1" applyProtection="1">
      <alignment horizontal="left" vertical="center"/>
    </xf>
    <xf numFmtId="38" fontId="52" fillId="17" borderId="36" xfId="0" applyNumberFormat="1" applyFont="1" applyFill="1" applyBorder="1" applyAlignment="1" applyProtection="1">
      <alignment horizontal="right"/>
    </xf>
    <xf numFmtId="0" fontId="61" fillId="17" borderId="35" xfId="0" applyFont="1" applyFill="1" applyBorder="1" applyAlignment="1" applyProtection="1">
      <alignment horizontal="left" vertical="center" indent="1"/>
    </xf>
    <xf numFmtId="0" fontId="59" fillId="17" borderId="30" xfId="0" applyFont="1" applyFill="1" applyBorder="1" applyAlignment="1" applyProtection="1">
      <alignment horizontal="center" vertical="center"/>
    </xf>
    <xf numFmtId="37" fontId="52" fillId="17" borderId="36" xfId="0" applyNumberFormat="1" applyFont="1" applyFill="1" applyBorder="1" applyAlignment="1" applyProtection="1">
      <alignment horizontal="right"/>
    </xf>
    <xf numFmtId="37" fontId="52" fillId="17" borderId="27" xfId="0" applyNumberFormat="1" applyFont="1" applyFill="1" applyBorder="1" applyAlignment="1" applyProtection="1">
      <alignment horizontal="right"/>
    </xf>
    <xf numFmtId="0" fontId="59"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top" wrapText="1" indent="1"/>
    </xf>
    <xf numFmtId="49" fontId="61" fillId="17" borderId="33" xfId="0" applyNumberFormat="1" applyFont="1" applyFill="1" applyBorder="1" applyAlignment="1">
      <alignment horizontal="center" vertical="center"/>
    </xf>
    <xf numFmtId="38" fontId="52" fillId="17" borderId="37" xfId="0" applyNumberFormat="1" applyFont="1" applyFill="1" applyBorder="1" applyAlignment="1" applyProtection="1">
      <alignment horizontal="right"/>
    </xf>
    <xf numFmtId="49" fontId="61" fillId="17" borderId="35" xfId="0" applyNumberFormat="1" applyFont="1" applyFill="1" applyBorder="1" applyAlignment="1" applyProtection="1">
      <alignment horizontal="left" vertical="top" indent="1"/>
    </xf>
    <xf numFmtId="49" fontId="61" fillId="17" borderId="27" xfId="0" applyNumberFormat="1" applyFont="1" applyFill="1" applyBorder="1" applyAlignment="1">
      <alignment horizontal="center" vertical="top"/>
    </xf>
    <xf numFmtId="38" fontId="52" fillId="17" borderId="12" xfId="0" applyNumberFormat="1" applyFont="1" applyFill="1" applyBorder="1" applyAlignment="1" applyProtection="1">
      <alignment horizontal="right"/>
    </xf>
    <xf numFmtId="49" fontId="59" fillId="17" borderId="30" xfId="0" applyNumberFormat="1" applyFont="1" applyFill="1" applyBorder="1" applyAlignment="1" applyProtection="1">
      <alignment horizontal="center" vertical="center"/>
    </xf>
    <xf numFmtId="1" fontId="59" fillId="17" borderId="30" xfId="0" applyNumberFormat="1" applyFont="1" applyFill="1" applyBorder="1" applyAlignment="1" applyProtection="1">
      <alignment horizontal="center" vertical="center"/>
    </xf>
    <xf numFmtId="38" fontId="52" fillId="17" borderId="3" xfId="0" applyNumberFormat="1" applyFont="1" applyFill="1" applyBorder="1" applyAlignment="1" applyProtection="1">
      <alignment horizontal="right"/>
    </xf>
    <xf numFmtId="38" fontId="52" fillId="17" borderId="55" xfId="0" applyNumberFormat="1" applyFont="1" applyFill="1" applyBorder="1" applyAlignment="1" applyProtection="1">
      <alignment horizontal="right"/>
    </xf>
    <xf numFmtId="0" fontId="61" fillId="17" borderId="35" xfId="0" applyFont="1" applyFill="1" applyBorder="1" applyAlignment="1" applyProtection="1">
      <alignment horizontal="left" indent="1"/>
    </xf>
    <xf numFmtId="0" fontId="59" fillId="17" borderId="30" xfId="0" applyFont="1" applyFill="1" applyBorder="1" applyAlignment="1" applyProtection="1">
      <alignment horizontal="center"/>
    </xf>
    <xf numFmtId="0" fontId="61" fillId="17" borderId="36" xfId="0" applyFont="1" applyFill="1" applyBorder="1" applyAlignment="1" applyProtection="1">
      <alignment horizontal="left" vertical="center" indent="1"/>
    </xf>
    <xf numFmtId="0" fontId="59" fillId="17" borderId="27" xfId="0" applyFont="1" applyFill="1" applyBorder="1" applyAlignment="1" applyProtection="1">
      <alignment horizontal="center" vertical="center"/>
    </xf>
    <xf numFmtId="0" fontId="61" fillId="17" borderId="30" xfId="0" applyFont="1" applyFill="1" applyBorder="1" applyAlignment="1">
      <alignment vertical="center"/>
    </xf>
    <xf numFmtId="49" fontId="61" fillId="17" borderId="33" xfId="0" applyNumberFormat="1" applyFont="1" applyFill="1" applyBorder="1" applyAlignment="1" applyProtection="1">
      <alignment horizontal="left" vertical="center" wrapText="1" indent="1"/>
    </xf>
    <xf numFmtId="49" fontId="61" fillId="17" borderId="53" xfId="0" applyNumberFormat="1" applyFont="1" applyFill="1" applyBorder="1" applyAlignment="1">
      <alignment horizontal="center" vertical="center"/>
    </xf>
    <xf numFmtId="0" fontId="61" fillId="17" borderId="52" xfId="0" applyFont="1" applyFill="1" applyBorder="1" applyAlignment="1" applyProtection="1">
      <alignment horizontal="left" wrapText="1" indent="1"/>
    </xf>
    <xf numFmtId="0" fontId="59" fillId="17" borderId="53" xfId="0" applyFont="1" applyFill="1" applyBorder="1" applyAlignment="1" applyProtection="1">
      <alignment horizontal="left" indent="2"/>
    </xf>
    <xf numFmtId="176" fontId="54" fillId="17" borderId="2" xfId="0" applyNumberFormat="1" applyFont="1" applyFill="1" applyBorder="1" applyAlignment="1" applyProtection="1">
      <alignment vertical="center"/>
    </xf>
    <xf numFmtId="38" fontId="54" fillId="17" borderId="2"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vertical="center"/>
    </xf>
    <xf numFmtId="37" fontId="54" fillId="17" borderId="13" xfId="5" applyNumberFormat="1" applyFont="1" applyFill="1" applyBorder="1" applyAlignment="1" applyProtection="1">
      <alignment horizontal="right"/>
    </xf>
    <xf numFmtId="0" fontId="61" fillId="17" borderId="35" xfId="0" applyFont="1" applyFill="1" applyBorder="1" applyAlignment="1" applyProtection="1">
      <alignment horizontal="left" vertical="center" indent="2"/>
    </xf>
    <xf numFmtId="38" fontId="52" fillId="17" borderId="30" xfId="0" applyNumberFormat="1" applyFont="1" applyFill="1" applyBorder="1" applyAlignment="1" applyProtection="1">
      <alignment horizontal="right"/>
    </xf>
    <xf numFmtId="0" fontId="61" fillId="17" borderId="20" xfId="0" applyFont="1" applyFill="1" applyBorder="1" applyAlignment="1" applyProtection="1">
      <alignment horizontal="left" vertical="center" indent="2"/>
    </xf>
    <xf numFmtId="0" fontId="61" fillId="17" borderId="14" xfId="0" applyFont="1" applyFill="1" applyBorder="1" applyAlignment="1" applyProtection="1">
      <alignment horizontal="center" vertical="center"/>
    </xf>
    <xf numFmtId="38" fontId="52" fillId="17" borderId="26" xfId="0" applyNumberFormat="1" applyFont="1" applyFill="1" applyBorder="1" applyAlignment="1" applyProtection="1">
      <alignment horizontal="right"/>
    </xf>
    <xf numFmtId="0" fontId="61" fillId="17" borderId="30" xfId="0" applyFont="1" applyFill="1" applyBorder="1" applyAlignment="1" applyProtection="1">
      <alignment horizontal="center" vertical="center"/>
    </xf>
    <xf numFmtId="38" fontId="52" fillId="17" borderId="4" xfId="0" applyNumberFormat="1" applyFont="1" applyFill="1" applyBorder="1" applyAlignment="1" applyProtection="1">
      <alignment horizontal="right"/>
    </xf>
    <xf numFmtId="38" fontId="52" fillId="17" borderId="2" xfId="0" applyNumberFormat="1" applyFont="1" applyFill="1" applyBorder="1" applyAlignment="1" applyProtection="1">
      <alignment horizontal="right"/>
    </xf>
    <xf numFmtId="0" fontId="70" fillId="17" borderId="20" xfId="0" applyFont="1" applyFill="1" applyBorder="1" applyAlignment="1" applyProtection="1">
      <alignment horizontal="left" vertical="center" indent="1"/>
    </xf>
    <xf numFmtId="0" fontId="59" fillId="17" borderId="4" xfId="0" applyFont="1" applyFill="1" applyBorder="1" applyAlignment="1" applyProtection="1">
      <alignment horizontal="center"/>
    </xf>
    <xf numFmtId="38" fontId="52" fillId="17" borderId="28" xfId="0" applyNumberFormat="1" applyFont="1" applyFill="1" applyBorder="1" applyAlignment="1" applyProtection="1">
      <alignment horizontal="right"/>
    </xf>
    <xf numFmtId="38" fontId="52" fillId="17" borderId="18" xfId="0" applyNumberFormat="1" applyFont="1" applyFill="1" applyBorder="1" applyAlignment="1" applyProtection="1">
      <alignment horizontal="right"/>
    </xf>
    <xf numFmtId="38" fontId="52" fillId="17" borderId="0" xfId="0" applyNumberFormat="1" applyFont="1" applyFill="1" applyAlignment="1" applyProtection="1">
      <alignment horizontal="right"/>
    </xf>
    <xf numFmtId="38" fontId="52" fillId="17" borderId="128" xfId="0" applyNumberFormat="1" applyFont="1" applyFill="1" applyBorder="1" applyAlignment="1" applyProtection="1">
      <alignment horizontal="right" vertical="center"/>
      <protection locked="0"/>
    </xf>
    <xf numFmtId="38" fontId="52" fillId="17" borderId="2" xfId="0" applyNumberFormat="1" applyFont="1" applyFill="1" applyBorder="1" applyAlignment="1" applyProtection="1">
      <alignment horizontal="right" vertical="center"/>
      <protection locked="0"/>
    </xf>
    <xf numFmtId="38" fontId="52" fillId="17" borderId="27" xfId="0" applyNumberFormat="1" applyFont="1" applyFill="1" applyBorder="1" applyAlignment="1" applyProtection="1">
      <alignment horizontal="right" vertical="center"/>
      <protection locked="0"/>
    </xf>
    <xf numFmtId="38" fontId="52" fillId="17" borderId="128" xfId="0" applyNumberFormat="1" applyFont="1" applyFill="1" applyBorder="1" applyAlignment="1" applyProtection="1">
      <alignment horizontal="right" vertical="center"/>
    </xf>
    <xf numFmtId="38" fontId="52" fillId="17" borderId="2" xfId="0" applyNumberFormat="1" applyFont="1" applyFill="1" applyBorder="1" applyAlignment="1" applyProtection="1">
      <alignment horizontal="right" vertical="center"/>
    </xf>
    <xf numFmtId="0" fontId="61" fillId="17" borderId="27" xfId="0" applyFont="1" applyFill="1" applyBorder="1" applyAlignment="1">
      <alignment horizontal="left" vertical="center" wrapText="1" indent="1"/>
    </xf>
    <xf numFmtId="38" fontId="52" fillId="17" borderId="27" xfId="0" applyNumberFormat="1" applyFont="1" applyFill="1" applyBorder="1" applyAlignment="1" applyProtection="1">
      <alignment horizontal="right" vertical="center"/>
    </xf>
    <xf numFmtId="38" fontId="52" fillId="17" borderId="2" xfId="9" applyNumberFormat="1" applyFont="1" applyFill="1" applyBorder="1" applyAlignment="1" applyProtection="1">
      <alignment horizontal="right"/>
    </xf>
    <xf numFmtId="49" fontId="59" fillId="17" borderId="41"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vertical="center"/>
    </xf>
    <xf numFmtId="49" fontId="59" fillId="17" borderId="7"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horizontal="right" vertical="center"/>
    </xf>
    <xf numFmtId="49" fontId="59" fillId="17" borderId="7" xfId="0" applyNumberFormat="1" applyFont="1" applyFill="1" applyBorder="1" applyAlignment="1" applyProtection="1">
      <alignment horizontal="left" vertical="center" indent="2"/>
    </xf>
    <xf numFmtId="0" fontId="54" fillId="17" borderId="7" xfId="0" applyFont="1" applyFill="1" applyBorder="1" applyAlignment="1">
      <alignment horizontal="left" indent="2"/>
    </xf>
    <xf numFmtId="38" fontId="52" fillId="17" borderId="60" xfId="0" applyNumberFormat="1" applyFont="1" applyFill="1" applyBorder="1" applyAlignment="1" applyProtection="1"/>
    <xf numFmtId="38" fontId="52" fillId="17" borderId="41" xfId="0" applyNumberFormat="1" applyFont="1" applyFill="1" applyBorder="1" applyAlignment="1" applyProtection="1">
      <alignment horizontal="right"/>
    </xf>
    <xf numFmtId="0" fontId="61" fillId="17" borderId="54" xfId="0" applyFont="1" applyFill="1" applyBorder="1" applyAlignment="1" applyProtection="1">
      <alignment horizontal="left" vertical="center" indent="2"/>
    </xf>
    <xf numFmtId="0" fontId="61" fillId="17" borderId="41" xfId="0" applyFont="1" applyFill="1" applyBorder="1" applyAlignment="1" applyProtection="1">
      <alignment horizontal="center" vertical="center"/>
    </xf>
    <xf numFmtId="0" fontId="61" fillId="17" borderId="41" xfId="0" applyFont="1" applyFill="1" applyBorder="1" applyAlignment="1" applyProtection="1">
      <alignment horizontal="left" vertical="center" indent="1"/>
    </xf>
    <xf numFmtId="0" fontId="54" fillId="17" borderId="41" xfId="0" applyFont="1" applyFill="1" applyBorder="1" applyAlignment="1" applyProtection="1">
      <alignment vertical="center"/>
    </xf>
    <xf numFmtId="38" fontId="52" fillId="17" borderId="22" xfId="0" applyNumberFormat="1" applyFont="1" applyFill="1" applyBorder="1" applyAlignment="1" applyProtection="1">
      <alignment horizontal="right" vertical="center"/>
    </xf>
    <xf numFmtId="0" fontId="59" fillId="17" borderId="0" xfId="10" applyFont="1" applyFill="1" applyAlignment="1">
      <alignment vertical="center"/>
    </xf>
    <xf numFmtId="0" fontId="59" fillId="17" borderId="0" xfId="10" applyFont="1" applyFill="1" applyAlignment="1">
      <alignment horizontal="center" vertical="center"/>
    </xf>
    <xf numFmtId="0" fontId="59" fillId="17" borderId="0" xfId="10" applyFont="1" applyFill="1" applyAlignment="1">
      <alignment horizontal="right" vertical="center"/>
    </xf>
    <xf numFmtId="0" fontId="61" fillId="17" borderId="0" xfId="10" applyFont="1" applyFill="1" applyAlignment="1">
      <alignment horizontal="right" vertical="center" indent="3"/>
    </xf>
    <xf numFmtId="0" fontId="59" fillId="17" borderId="0" xfId="10" applyFont="1" applyFill="1" applyBorder="1" applyAlignment="1">
      <alignment horizontal="right" vertical="center"/>
    </xf>
    <xf numFmtId="3" fontId="61" fillId="17" borderId="57" xfId="10" applyNumberFormat="1" applyFont="1" applyFill="1" applyBorder="1" applyAlignment="1" applyProtection="1">
      <alignment vertical="center"/>
    </xf>
    <xf numFmtId="0" fontId="59" fillId="17" borderId="0" xfId="10" applyFont="1" applyFill="1" applyAlignment="1">
      <alignment horizontal="left" vertical="center"/>
    </xf>
    <xf numFmtId="0" fontId="61" fillId="17" borderId="0" xfId="10" applyFont="1" applyFill="1" applyAlignment="1">
      <alignment horizontal="right" vertical="center"/>
    </xf>
    <xf numFmtId="38" fontId="61" fillId="17" borderId="47" xfId="10" applyNumberFormat="1" applyFont="1" applyFill="1" applyBorder="1" applyAlignment="1">
      <alignment horizontal="right"/>
    </xf>
    <xf numFmtId="0" fontId="59" fillId="17" borderId="0" xfId="10" quotePrefix="1" applyFont="1" applyFill="1" applyAlignment="1">
      <alignment horizontal="left" vertical="center"/>
    </xf>
    <xf numFmtId="38" fontId="59" fillId="17" borderId="58" xfId="10" applyNumberFormat="1" applyFont="1" applyFill="1" applyBorder="1" applyAlignment="1" applyProtection="1">
      <alignment horizontal="right"/>
    </xf>
    <xf numFmtId="0" fontId="59" fillId="17" borderId="0" xfId="11" quotePrefix="1" applyFont="1" applyFill="1" applyAlignment="1">
      <alignment horizontal="left" vertical="center"/>
    </xf>
    <xf numFmtId="0" fontId="61" fillId="17" borderId="0" xfId="10" quotePrefix="1" applyFont="1" applyFill="1" applyAlignment="1">
      <alignment horizontal="left" vertical="center"/>
    </xf>
    <xf numFmtId="40" fontId="61" fillId="17" borderId="47" xfId="10" applyNumberFormat="1" applyFont="1" applyFill="1" applyBorder="1" applyAlignment="1" applyProtection="1">
      <alignment horizontal="right"/>
    </xf>
    <xf numFmtId="0" fontId="59" fillId="17" borderId="0" xfId="11" applyFont="1" applyFill="1" applyAlignment="1">
      <alignment horizontal="left" vertical="center"/>
    </xf>
    <xf numFmtId="0" fontId="59" fillId="17" borderId="0" xfId="11" applyFont="1" applyFill="1" applyAlignment="1">
      <alignment horizontal="right" vertical="center"/>
    </xf>
    <xf numFmtId="0" fontId="61" fillId="17" borderId="0" xfId="11" applyFont="1" applyFill="1" applyAlignment="1">
      <alignment horizontal="right" vertical="center"/>
    </xf>
    <xf numFmtId="0" fontId="59" fillId="17" borderId="0" xfId="11" applyFont="1" applyFill="1" applyBorder="1" applyAlignment="1">
      <alignment horizontal="right" vertical="center"/>
    </xf>
    <xf numFmtId="38" fontId="61" fillId="17" borderId="9" xfId="11" applyNumberFormat="1" applyFont="1" applyFill="1" applyBorder="1" applyAlignment="1" applyProtection="1">
      <alignment horizontal="right"/>
    </xf>
    <xf numFmtId="38" fontId="59" fillId="17" borderId="6" xfId="11" applyNumberFormat="1" applyFont="1" applyFill="1" applyBorder="1" applyAlignment="1" applyProtection="1">
      <alignment horizontal="right"/>
    </xf>
    <xf numFmtId="0" fontId="59" fillId="17" borderId="0" xfId="11" applyFont="1" applyFill="1" applyAlignment="1">
      <alignment vertical="center"/>
    </xf>
    <xf numFmtId="40" fontId="59" fillId="17" borderId="9" xfId="11" applyNumberFormat="1" applyFont="1" applyFill="1" applyBorder="1" applyAlignment="1" applyProtection="1">
      <alignment horizontal="right"/>
    </xf>
    <xf numFmtId="40" fontId="61" fillId="17" borderId="57" xfId="11" applyNumberFormat="1" applyFont="1" applyFill="1" applyBorder="1" applyAlignment="1" applyProtection="1">
      <alignment horizontal="right"/>
    </xf>
    <xf numFmtId="38" fontId="4" fillId="17" borderId="158" xfId="17" applyNumberFormat="1" applyFill="1" applyBorder="1" applyAlignment="1" applyProtection="1">
      <alignment horizontal="right" vertical="top"/>
    </xf>
    <xf numFmtId="38" fontId="4" fillId="17" borderId="158" xfId="17" applyNumberFormat="1" applyFill="1" applyBorder="1" applyAlignment="1" applyProtection="1">
      <alignment vertical="top"/>
    </xf>
    <xf numFmtId="38" fontId="4" fillId="17" borderId="159" xfId="17" applyNumberFormat="1" applyFill="1" applyBorder="1" applyAlignment="1" applyProtection="1">
      <alignment horizontal="right" vertical="top"/>
    </xf>
    <xf numFmtId="38" fontId="4" fillId="17" borderId="159" xfId="17" applyNumberFormat="1" applyFill="1" applyBorder="1" applyAlignment="1" applyProtection="1">
      <alignment vertical="top"/>
    </xf>
    <xf numFmtId="0" fontId="4" fillId="17" borderId="159" xfId="17" applyFill="1" applyBorder="1" applyAlignment="1" applyProtection="1">
      <alignment horizontal="left" vertical="top" wrapText="1"/>
    </xf>
    <xf numFmtId="49" fontId="4" fillId="17" borderId="159" xfId="17" applyNumberFormat="1" applyFill="1" applyBorder="1" applyAlignment="1" applyProtection="1">
      <alignment vertical="top"/>
    </xf>
    <xf numFmtId="0" fontId="4" fillId="17" borderId="159" xfId="17" applyFill="1" applyBorder="1" applyAlignment="1" applyProtection="1">
      <alignment vertical="top"/>
    </xf>
    <xf numFmtId="0" fontId="52" fillId="17" borderId="127" xfId="0" applyFont="1" applyFill="1" applyBorder="1"/>
    <xf numFmtId="37" fontId="52" fillId="17" borderId="127" xfId="0" applyNumberFormat="1" applyFont="1" applyFill="1" applyBorder="1"/>
    <xf numFmtId="37" fontId="52" fillId="17" borderId="129" xfId="0" applyNumberFormat="1" applyFont="1" applyFill="1" applyBorder="1"/>
    <xf numFmtId="0" fontId="52" fillId="17" borderId="14" xfId="0" applyFont="1" applyFill="1" applyBorder="1"/>
    <xf numFmtId="0" fontId="52" fillId="17" borderId="21" xfId="0" applyFont="1" applyFill="1" applyBorder="1"/>
    <xf numFmtId="37" fontId="52" fillId="17" borderId="14" xfId="0" applyNumberFormat="1" applyFont="1" applyFill="1" applyBorder="1"/>
    <xf numFmtId="37" fontId="52" fillId="17" borderId="21" xfId="0" applyNumberFormat="1" applyFont="1" applyFill="1" applyBorder="1"/>
    <xf numFmtId="38" fontId="52" fillId="17" borderId="14" xfId="0" applyNumberFormat="1" applyFont="1" applyFill="1" applyBorder="1"/>
    <xf numFmtId="0" fontId="59" fillId="17" borderId="0" xfId="0" applyFont="1" applyFill="1" applyBorder="1" applyAlignment="1">
      <alignment horizontal="right"/>
    </xf>
    <xf numFmtId="38" fontId="52" fillId="17" borderId="18" xfId="0" applyNumberFormat="1" applyFont="1" applyFill="1" applyBorder="1"/>
    <xf numFmtId="0" fontId="52" fillId="17" borderId="13" xfId="0" applyFont="1" applyFill="1" applyBorder="1" applyAlignment="1">
      <alignment horizontal="right"/>
    </xf>
    <xf numFmtId="10" fontId="51" fillId="17" borderId="14" xfId="0" applyNumberFormat="1" applyFont="1" applyFill="1" applyBorder="1" applyAlignment="1">
      <alignment horizontal="left" indent="2"/>
    </xf>
    <xf numFmtId="38" fontId="52" fillId="17" borderId="2" xfId="3" applyNumberFormat="1" applyFont="1" applyFill="1" applyBorder="1" applyAlignment="1">
      <alignment vertical="center"/>
    </xf>
    <xf numFmtId="38" fontId="52" fillId="17" borderId="2" xfId="3" applyNumberFormat="1" applyFont="1" applyFill="1" applyBorder="1" applyAlignment="1" applyProtection="1">
      <alignment vertical="center"/>
    </xf>
    <xf numFmtId="38" fontId="52" fillId="17" borderId="27" xfId="3" applyNumberFormat="1" applyFont="1" applyFill="1" applyBorder="1" applyAlignment="1">
      <alignment vertical="center"/>
    </xf>
    <xf numFmtId="9" fontId="52" fillId="17" borderId="4" xfId="3" applyNumberFormat="1" applyFont="1" applyFill="1" applyBorder="1" applyAlignment="1">
      <alignment horizontal="center" vertical="center"/>
    </xf>
    <xf numFmtId="38" fontId="52" fillId="17" borderId="22" xfId="3" applyNumberFormat="1" applyFont="1" applyFill="1" applyBorder="1" applyAlignment="1">
      <alignment horizontal="right" vertical="center"/>
    </xf>
    <xf numFmtId="38" fontId="52" fillId="17" borderId="41"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1" fillId="17" borderId="75"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1" fillId="17" borderId="60" xfId="3" applyNumberFormat="1" applyFont="1" applyFill="1" applyBorder="1" applyAlignment="1">
      <alignment horizontal="right" vertical="center"/>
    </xf>
    <xf numFmtId="38" fontId="52" fillId="17" borderId="128" xfId="0" applyNumberFormat="1" applyFont="1" applyFill="1" applyBorder="1" applyAlignment="1" applyProtection="1">
      <alignment horizontal="right"/>
    </xf>
    <xf numFmtId="0" fontId="61" fillId="16" borderId="17" xfId="0" applyFont="1" applyFill="1" applyBorder="1" applyAlignment="1">
      <alignment horizontal="left" vertical="center" wrapText="1"/>
    </xf>
    <xf numFmtId="49" fontId="61" fillId="16" borderId="26" xfId="0" applyNumberFormat="1" applyFont="1" applyFill="1" applyBorder="1" applyAlignment="1">
      <alignment horizontal="center" vertical="center"/>
    </xf>
    <xf numFmtId="38" fontId="52" fillId="16" borderId="26" xfId="0" applyNumberFormat="1" applyFont="1" applyFill="1" applyBorder="1" applyAlignment="1">
      <alignment horizontal="right"/>
    </xf>
    <xf numFmtId="38" fontId="52" fillId="16" borderId="3" xfId="0" applyNumberFormat="1" applyFont="1" applyFill="1" applyBorder="1" applyAlignment="1">
      <alignment horizontal="right"/>
    </xf>
    <xf numFmtId="0" fontId="61" fillId="0" borderId="13" xfId="0" applyFont="1" applyFill="1" applyBorder="1" applyAlignment="1">
      <alignment horizontal="left" vertical="center" wrapText="1"/>
    </xf>
    <xf numFmtId="49" fontId="61" fillId="0" borderId="2" xfId="0" applyNumberFormat="1" applyFont="1" applyFill="1" applyBorder="1" applyAlignment="1">
      <alignment horizontal="center" vertical="center"/>
    </xf>
    <xf numFmtId="0" fontId="61" fillId="17" borderId="13" xfId="0" applyFont="1" applyFill="1" applyBorder="1" applyAlignment="1">
      <alignment horizontal="left" vertical="center" wrapText="1"/>
    </xf>
    <xf numFmtId="49" fontId="61" fillId="17" borderId="2" xfId="0" applyNumberFormat="1" applyFont="1" applyFill="1" applyBorder="1" applyAlignment="1">
      <alignment horizontal="center" vertical="center"/>
    </xf>
    <xf numFmtId="3" fontId="59" fillId="0" borderId="13" xfId="0" applyNumberFormat="1" applyFont="1" applyFill="1" applyBorder="1" applyAlignment="1">
      <alignment horizontal="left" vertical="center" wrapText="1" indent="1"/>
    </xf>
    <xf numFmtId="0" fontId="61" fillId="0" borderId="49" xfId="0" applyFont="1" applyFill="1" applyBorder="1" applyAlignment="1">
      <alignment horizontal="left" vertical="center" wrapText="1" indent="1"/>
    </xf>
    <xf numFmtId="0" fontId="61" fillId="0" borderId="13" xfId="0" applyFont="1" applyFill="1" applyBorder="1" applyAlignment="1">
      <alignment horizontal="left" vertical="center" wrapText="1" indent="1"/>
    </xf>
    <xf numFmtId="38" fontId="52" fillId="27" borderId="26" xfId="0" applyNumberFormat="1" applyFont="1" applyFill="1" applyBorder="1" applyAlignment="1">
      <alignment horizontal="right"/>
    </xf>
    <xf numFmtId="3" fontId="59" fillId="0" borderId="12" xfId="0" applyNumberFormat="1" applyFont="1" applyBorder="1" applyAlignment="1">
      <alignment horizontal="left" vertical="top" wrapText="1" indent="1"/>
    </xf>
    <xf numFmtId="38" fontId="52" fillId="17" borderId="19" xfId="0" applyNumberFormat="1" applyFont="1" applyFill="1" applyBorder="1" applyAlignment="1" applyProtection="1">
      <alignment horizontal="right"/>
    </xf>
    <xf numFmtId="49" fontId="30" fillId="0" borderId="0" xfId="2" applyNumberFormat="1" applyBorder="1" applyAlignment="1" applyProtection="1">
      <alignment horizontal="center"/>
    </xf>
    <xf numFmtId="49" fontId="1" fillId="0" borderId="158" xfId="17" applyNumberFormat="1" applyFont="1" applyBorder="1" applyAlignment="1" applyProtection="1">
      <alignment horizontal="center" vertical="center"/>
      <protection locked="0"/>
    </xf>
    <xf numFmtId="14" fontId="54" fillId="0" borderId="0" xfId="0" applyNumberFormat="1" applyFont="1" applyBorder="1" applyAlignment="1" applyProtection="1">
      <alignment vertical="center"/>
      <protection locked="0"/>
    </xf>
    <xf numFmtId="0" fontId="70" fillId="0" borderId="0" xfId="3" applyFont="1" applyBorder="1" applyAlignment="1" applyProtection="1">
      <alignment horizontal="center" vertical="top"/>
    </xf>
    <xf numFmtId="0" fontId="54" fillId="0" borderId="162" xfId="3" applyFont="1" applyBorder="1" applyProtection="1"/>
    <xf numFmtId="49" fontId="59" fillId="0" borderId="14" xfId="0" applyNumberFormat="1" applyFont="1" applyFill="1" applyBorder="1" applyAlignment="1" applyProtection="1">
      <alignment horizontal="center" vertical="center"/>
    </xf>
    <xf numFmtId="38" fontId="52" fillId="16" borderId="3" xfId="0" applyNumberFormat="1" applyFont="1" applyFill="1" applyBorder="1" applyAlignment="1" applyProtection="1">
      <alignment horizontal="right"/>
    </xf>
    <xf numFmtId="38" fontId="52" fillId="16" borderId="26" xfId="0" applyNumberFormat="1" applyFont="1" applyFill="1" applyBorder="1" applyAlignment="1" applyProtection="1">
      <alignment horizontal="right"/>
    </xf>
    <xf numFmtId="38" fontId="4" fillId="0" borderId="158" xfId="17" applyNumberFormat="1" applyBorder="1" applyAlignment="1" applyProtection="1">
      <alignment horizontal="right" vertical="top"/>
      <protection locked="0"/>
    </xf>
    <xf numFmtId="49" fontId="3" fillId="0" borderId="158" xfId="17" applyNumberFormat="1" applyFont="1" applyBorder="1" applyAlignment="1" applyProtection="1">
      <alignment horizontal="center" vertical="top"/>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97" fillId="0" borderId="0" xfId="18" applyFont="1"/>
    <xf numFmtId="0" fontId="98" fillId="24" borderId="0" xfId="18" applyFont="1" applyFill="1" applyAlignment="1">
      <alignment horizontal="centerContinuous" vertical="center"/>
    </xf>
    <xf numFmtId="0" fontId="97" fillId="24" borderId="0" xfId="18" applyFont="1" applyFill="1" applyAlignment="1">
      <alignment horizontal="centerContinuous"/>
    </xf>
    <xf numFmtId="0" fontId="85" fillId="0" borderId="138" xfId="18" applyFont="1" applyFill="1" applyBorder="1" applyAlignment="1">
      <alignment horizontal="center" vertical="top" wrapText="1"/>
    </xf>
    <xf numFmtId="0" fontId="85" fillId="0" borderId="0" xfId="18" applyFont="1" applyFill="1" applyBorder="1" applyAlignment="1">
      <alignment horizontal="center" vertical="top" wrapText="1"/>
    </xf>
    <xf numFmtId="0" fontId="1" fillId="0" borderId="0" xfId="18" applyFont="1" applyAlignment="1">
      <alignment wrapText="1"/>
    </xf>
    <xf numFmtId="0" fontId="129" fillId="0" borderId="163" xfId="18" applyFont="1" applyFill="1" applyBorder="1" applyAlignment="1" applyProtection="1">
      <alignment horizontal="center" vertical="center"/>
      <protection locked="0"/>
    </xf>
    <xf numFmtId="0" fontId="100" fillId="0" borderId="0" xfId="18" applyNumberFormat="1" applyFont="1"/>
    <xf numFmtId="0" fontId="75" fillId="0" borderId="107" xfId="18" applyFont="1" applyBorder="1" applyAlignment="1">
      <alignment horizontal="left" vertical="center" wrapText="1"/>
    </xf>
    <xf numFmtId="0" fontId="75" fillId="0" borderId="165" xfId="18" applyFont="1" applyBorder="1" applyAlignment="1">
      <alignment horizontal="left" vertical="center" wrapText="1"/>
    </xf>
    <xf numFmtId="49" fontId="123" fillId="0" borderId="106" xfId="18" applyNumberFormat="1" applyFont="1" applyBorder="1" applyAlignment="1" applyProtection="1">
      <alignment horizontal="center" vertical="center"/>
      <protection locked="0"/>
    </xf>
    <xf numFmtId="0" fontId="123" fillId="0" borderId="106" xfId="18" applyFont="1" applyFill="1" applyBorder="1" applyAlignment="1" applyProtection="1">
      <alignment horizontal="center" vertical="center" wrapText="1"/>
      <protection locked="0"/>
    </xf>
    <xf numFmtId="0" fontId="97" fillId="0" borderId="106" xfId="18" applyFont="1" applyFill="1" applyBorder="1"/>
    <xf numFmtId="0" fontId="101" fillId="0" borderId="160" xfId="18" applyFont="1" applyBorder="1" applyAlignment="1">
      <alignment horizontal="left" vertical="center" wrapText="1"/>
    </xf>
    <xf numFmtId="0" fontId="101" fillId="0" borderId="161" xfId="18" applyFont="1" applyBorder="1" applyAlignment="1">
      <alignment horizontal="left" vertical="center" wrapText="1"/>
    </xf>
    <xf numFmtId="49" fontId="101" fillId="18" borderId="106" xfId="18" applyNumberFormat="1" applyFont="1" applyFill="1" applyBorder="1" applyAlignment="1">
      <alignment horizontal="center" vertical="center"/>
    </xf>
    <xf numFmtId="0" fontId="75" fillId="0" borderId="107" xfId="18" applyFont="1" applyFill="1" applyBorder="1" applyAlignment="1">
      <alignment horizontal="left" vertical="center" wrapText="1"/>
    </xf>
    <xf numFmtId="0" fontId="75" fillId="0" borderId="133" xfId="18" applyFont="1" applyFill="1" applyBorder="1" applyAlignment="1">
      <alignment horizontal="left" vertical="center" wrapText="1"/>
    </xf>
    <xf numFmtId="49" fontId="130" fillId="0" borderId="105" xfId="18" applyNumberFormat="1" applyFont="1" applyBorder="1" applyAlignment="1" applyProtection="1">
      <alignment horizontal="center" vertical="center"/>
      <protection locked="0"/>
    </xf>
    <xf numFmtId="49" fontId="130" fillId="0" borderId="109" xfId="18" applyNumberFormat="1" applyFont="1" applyFill="1" applyBorder="1" applyAlignment="1" applyProtection="1">
      <alignment horizontal="center" vertical="center"/>
      <protection locked="0"/>
    </xf>
    <xf numFmtId="0" fontId="97" fillId="0" borderId="105" xfId="18" applyFont="1" applyBorder="1" applyProtection="1">
      <protection locked="0"/>
    </xf>
    <xf numFmtId="49" fontId="130" fillId="0" borderId="107" xfId="18" applyNumberFormat="1" applyFont="1" applyFill="1" applyBorder="1" applyAlignment="1" applyProtection="1">
      <alignment horizontal="center" vertical="center"/>
      <protection locked="0"/>
    </xf>
    <xf numFmtId="0" fontId="97" fillId="0" borderId="0" xfId="18" applyFont="1" applyProtection="1"/>
    <xf numFmtId="0" fontId="1" fillId="0" borderId="0" xfId="18" applyFont="1"/>
    <xf numFmtId="0" fontId="45" fillId="0" borderId="141" xfId="18" applyFont="1" applyBorder="1" applyAlignment="1">
      <alignment vertical="top"/>
    </xf>
    <xf numFmtId="0" fontId="45" fillId="0" borderId="142" xfId="18" applyFont="1" applyBorder="1" applyAlignment="1">
      <alignment vertical="top"/>
    </xf>
    <xf numFmtId="0" fontId="46" fillId="16" borderId="76" xfId="18" applyFont="1" applyFill="1" applyBorder="1" applyAlignment="1">
      <alignment vertical="top"/>
    </xf>
    <xf numFmtId="0" fontId="45" fillId="0" borderId="141" xfId="18" applyFont="1" applyBorder="1" applyAlignment="1">
      <alignment vertical="top" wrapText="1"/>
    </xf>
    <xf numFmtId="0" fontId="45" fillId="0" borderId="142" xfId="18" applyFont="1" applyBorder="1" applyAlignment="1">
      <alignment vertical="top" wrapText="1"/>
    </xf>
    <xf numFmtId="0" fontId="97" fillId="0" borderId="0" xfId="18" applyFont="1" applyAlignment="1">
      <alignment horizontal="left" vertical="center" wrapText="1"/>
    </xf>
    <xf numFmtId="0" fontId="97" fillId="0" borderId="0" xfId="18" applyFont="1" applyFill="1" applyBorder="1"/>
    <xf numFmtId="0" fontId="100" fillId="0" borderId="0" xfId="18" applyFont="1"/>
    <xf numFmtId="0" fontId="131" fillId="0" borderId="0" xfId="18" applyFont="1"/>
    <xf numFmtId="0" fontId="62" fillId="13" borderId="46" xfId="0" applyFont="1" applyFill="1" applyBorder="1" applyAlignment="1" applyProtection="1">
      <alignment horizontal="left" vertical="center"/>
    </xf>
    <xf numFmtId="0" fontId="61" fillId="13" borderId="6" xfId="0" applyFont="1" applyFill="1" applyBorder="1" applyAlignment="1" applyProtection="1">
      <alignment horizontal="left" vertical="center"/>
    </xf>
    <xf numFmtId="0" fontId="59" fillId="13" borderId="7" xfId="0" applyFont="1" applyFill="1" applyBorder="1" applyAlignment="1" applyProtection="1">
      <alignment horizontal="left" vertical="center" indent="2"/>
    </xf>
    <xf numFmtId="0" fontId="62" fillId="13" borderId="2" xfId="0" applyFont="1" applyFill="1" applyBorder="1" applyAlignment="1">
      <alignment horizontal="center" vertical="center"/>
    </xf>
    <xf numFmtId="49" fontId="61" fillId="0" borderId="2" xfId="0" applyNumberFormat="1" applyFont="1" applyFill="1" applyBorder="1" applyAlignment="1" applyProtection="1">
      <alignment horizontal="center" vertical="top" wrapText="1"/>
    </xf>
    <xf numFmtId="49" fontId="61" fillId="0" borderId="2" xfId="9" applyNumberFormat="1" applyFont="1" applyFill="1" applyBorder="1" applyAlignment="1">
      <alignment horizontal="center" vertical="top" wrapText="1"/>
    </xf>
    <xf numFmtId="49" fontId="61" fillId="5" borderId="2" xfId="9" applyNumberFormat="1" applyFont="1" applyFill="1" applyBorder="1" applyAlignment="1" applyProtection="1">
      <alignment horizontal="center" vertical="top" wrapText="1"/>
    </xf>
    <xf numFmtId="0" fontId="97" fillId="24" borderId="0" xfId="18" applyFont="1" applyFill="1" applyAlignment="1">
      <alignment horizontal="centerContinuous" vertical="center"/>
    </xf>
    <xf numFmtId="0" fontId="101" fillId="24" borderId="139" xfId="18" applyFont="1" applyFill="1" applyBorder="1" applyAlignment="1">
      <alignment horizontal="center" vertical="center" wrapText="1"/>
    </xf>
    <xf numFmtId="0" fontId="101" fillId="24" borderId="164" xfId="18" applyFont="1" applyFill="1" applyBorder="1" applyAlignment="1">
      <alignment horizontal="center" vertical="center" wrapText="1"/>
    </xf>
    <xf numFmtId="0" fontId="101" fillId="18" borderId="140" xfId="18" applyFont="1" applyFill="1" applyBorder="1" applyAlignment="1">
      <alignment horizontal="center" vertical="center" wrapText="1"/>
    </xf>
    <xf numFmtId="49" fontId="101" fillId="18" borderId="107" xfId="18" applyNumberFormat="1" applyFont="1" applyFill="1" applyBorder="1" applyAlignment="1">
      <alignment horizontal="center" vertical="center" wrapText="1"/>
    </xf>
    <xf numFmtId="0" fontId="46" fillId="18" borderId="108" xfId="18" applyFont="1" applyFill="1" applyBorder="1" applyAlignment="1">
      <alignment horizontal="center"/>
    </xf>
    <xf numFmtId="0" fontId="99" fillId="0" borderId="140" xfId="18" applyFont="1" applyFill="1" applyBorder="1" applyAlignment="1" applyProtection="1">
      <alignment horizontal="right"/>
    </xf>
    <xf numFmtId="0" fontId="62" fillId="24" borderId="12" xfId="3" applyNumberFormat="1" applyFont="1" applyFill="1" applyBorder="1" applyAlignment="1">
      <alignment horizontal="left"/>
    </xf>
    <xf numFmtId="0" fontId="51" fillId="0" borderId="12" xfId="3" applyNumberFormat="1" applyFont="1" applyFill="1" applyBorder="1" applyAlignment="1">
      <alignment horizontal="centerContinuous" vertical="center"/>
    </xf>
    <xf numFmtId="0" fontId="51" fillId="0" borderId="3" xfId="3" applyNumberFormat="1" applyFont="1" applyFill="1" applyBorder="1" applyAlignment="1">
      <alignment horizontal="centerContinuous" vertical="center"/>
    </xf>
    <xf numFmtId="0" fontId="52" fillId="13" borderId="39" xfId="0" applyFont="1" applyFill="1" applyBorder="1"/>
    <xf numFmtId="0" fontId="52" fillId="13" borderId="23" xfId="0" applyFont="1" applyFill="1" applyBorder="1" applyAlignment="1">
      <alignment horizontal="left" vertical="top"/>
    </xf>
    <xf numFmtId="0" fontId="52" fillId="13" borderId="23" xfId="0" applyFont="1" applyFill="1" applyBorder="1" applyAlignment="1">
      <alignment vertical="top" wrapText="1"/>
    </xf>
    <xf numFmtId="0" fontId="61" fillId="13" borderId="62" xfId="0" applyFont="1" applyFill="1" applyBorder="1" applyAlignment="1">
      <alignment vertical="top"/>
    </xf>
    <xf numFmtId="6" fontId="52" fillId="0" borderId="78" xfId="3" applyNumberFormat="1" applyFont="1" applyBorder="1" applyAlignment="1" applyProtection="1">
      <alignment horizontal="center"/>
      <protection locked="0"/>
    </xf>
    <xf numFmtId="0" fontId="54" fillId="0" borderId="0" xfId="3" applyFont="1" applyFill="1" applyBorder="1" applyAlignment="1" applyProtection="1">
      <alignment horizontal="center" vertical="center"/>
    </xf>
    <xf numFmtId="3" fontId="52" fillId="0" borderId="0" xfId="3" applyNumberFormat="1" applyFont="1" applyBorder="1" applyAlignment="1" applyProtection="1">
      <alignment horizontal="right" indent="1"/>
    </xf>
    <xf numFmtId="5" fontId="52" fillId="0" borderId="0" xfId="3" applyNumberFormat="1" applyFont="1" applyBorder="1" applyAlignment="1" applyProtection="1"/>
    <xf numFmtId="5" fontId="52" fillId="0" borderId="0" xfId="3" applyNumberFormat="1" applyFont="1" applyBorder="1" applyAlignment="1" applyProtection="1">
      <alignment horizontal="center"/>
    </xf>
    <xf numFmtId="38" fontId="59" fillId="0" borderId="148" xfId="11" applyNumberFormat="1" applyFont="1" applyFill="1" applyBorder="1" applyAlignment="1" applyProtection="1">
      <alignment horizontal="right"/>
      <protection locked="0"/>
    </xf>
    <xf numFmtId="38" fontId="59" fillId="17" borderId="0" xfId="11" applyNumberFormat="1" applyFont="1" applyFill="1" applyBorder="1" applyAlignment="1" applyProtection="1">
      <alignment horizontal="right"/>
    </xf>
    <xf numFmtId="38" fontId="59" fillId="17" borderId="9" xfId="11" applyNumberFormat="1" applyFont="1" applyFill="1" applyBorder="1" applyAlignment="1" applyProtection="1">
      <alignment horizontal="right"/>
    </xf>
    <xf numFmtId="3" fontId="59" fillId="17" borderId="9" xfId="10" applyNumberFormat="1" applyFont="1" applyFill="1" applyBorder="1" applyAlignment="1" applyProtection="1">
      <alignment vertical="center"/>
    </xf>
    <xf numFmtId="3" fontId="59" fillId="17" borderId="6" xfId="10" applyNumberFormat="1" applyFont="1" applyFill="1" applyBorder="1" applyAlignment="1" applyProtection="1">
      <alignment vertical="center"/>
    </xf>
    <xf numFmtId="38" fontId="59" fillId="17" borderId="9" xfId="10" applyNumberFormat="1" applyFont="1" applyFill="1" applyBorder="1" applyAlignment="1" applyProtection="1">
      <alignment horizontal="right" vertical="center"/>
    </xf>
    <xf numFmtId="38" fontId="59" fillId="17" borderId="0" xfId="10" applyNumberFormat="1" applyFont="1" applyFill="1" applyAlignment="1">
      <alignment vertical="top"/>
    </xf>
    <xf numFmtId="38" fontId="59" fillId="17" borderId="6" xfId="10" applyNumberFormat="1" applyFont="1" applyFill="1" applyBorder="1" applyAlignment="1" applyProtection="1">
      <alignment horizontal="right" vertical="center"/>
    </xf>
    <xf numFmtId="38" fontId="59" fillId="17" borderId="6" xfId="10" applyNumberFormat="1" applyFont="1" applyFill="1" applyBorder="1" applyAlignment="1" applyProtection="1">
      <alignment horizontal="right"/>
    </xf>
    <xf numFmtId="38" fontId="59" fillId="17" borderId="0" xfId="10" applyNumberFormat="1" applyFont="1" applyFill="1" applyAlignment="1">
      <alignment horizontal="right"/>
    </xf>
    <xf numFmtId="38" fontId="59" fillId="17" borderId="9" xfId="10" applyNumberFormat="1" applyFont="1" applyFill="1" applyBorder="1" applyAlignment="1" applyProtection="1">
      <alignment horizontal="right"/>
    </xf>
    <xf numFmtId="38" fontId="59" fillId="17" borderId="6" xfId="10" applyNumberFormat="1" applyFont="1" applyFill="1" applyBorder="1" applyAlignment="1">
      <alignment horizontal="right"/>
    </xf>
    <xf numFmtId="38" fontId="59" fillId="17" borderId="148" xfId="10" applyNumberFormat="1" applyFont="1" applyFill="1" applyBorder="1" applyAlignment="1" applyProtection="1">
      <alignment horizontal="right"/>
    </xf>
    <xf numFmtId="0" fontId="61" fillId="0" borderId="0" xfId="11" quotePrefix="1" applyFont="1" applyAlignment="1">
      <alignment horizontal="left" vertical="top"/>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0" applyFont="1" applyAlignment="1">
      <alignment vertical="center"/>
    </xf>
    <xf numFmtId="0" fontId="61" fillId="0" borderId="0" xfId="11" applyFont="1" applyAlignment="1">
      <alignment vertical="center"/>
    </xf>
    <xf numFmtId="0" fontId="61" fillId="0" borderId="0" xfId="11" applyFont="1" applyAlignment="1">
      <alignment horizontal="right" vertical="center"/>
    </xf>
    <xf numFmtId="0" fontId="61" fillId="0" borderId="0" xfId="0" applyFont="1" applyBorder="1" applyAlignment="1" applyProtection="1">
      <alignment horizontal="left" vertical="center"/>
    </xf>
    <xf numFmtId="0" fontId="84" fillId="0" borderId="0" xfId="2" applyFont="1" applyAlignment="1" applyProtection="1">
      <alignment horizontal="right" vertical="center"/>
    </xf>
    <xf numFmtId="0" fontId="30" fillId="0" borderId="0" xfId="2" applyAlignment="1" applyProtection="1">
      <alignment vertical="center"/>
    </xf>
    <xf numFmtId="0" fontId="61" fillId="18" borderId="21" xfId="0" applyFont="1" applyFill="1" applyBorder="1" applyAlignment="1" applyProtection="1">
      <alignment vertical="center"/>
    </xf>
    <xf numFmtId="0" fontId="61" fillId="18" borderId="2" xfId="0" applyFont="1" applyFill="1" applyBorder="1" applyAlignment="1" applyProtection="1">
      <alignment vertical="center"/>
    </xf>
    <xf numFmtId="0" fontId="10" fillId="0" borderId="19" xfId="12" applyNumberFormat="1" applyFont="1" applyFill="1" applyBorder="1" applyAlignment="1" applyProtection="1">
      <alignment horizontal="left" vertical="center" indent="1"/>
      <protection locked="0"/>
    </xf>
    <xf numFmtId="0" fontId="10" fillId="0" borderId="2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180" fontId="10" fillId="0" borderId="19" xfId="12" applyNumberFormat="1" applyFont="1" applyBorder="1" applyAlignment="1" applyProtection="1">
      <alignment horizontal="left" vertical="center"/>
      <protection locked="0"/>
    </xf>
    <xf numFmtId="180" fontId="10" fillId="0" borderId="20" xfId="0" applyNumberFormat="1" applyFont="1" applyBorder="1" applyAlignment="1" applyProtection="1">
      <alignment horizontal="left" vertical="center"/>
      <protection locked="0"/>
    </xf>
    <xf numFmtId="180" fontId="10" fillId="0" borderId="11" xfId="0" applyNumberFormat="1" applyFont="1" applyBorder="1" applyAlignment="1" applyProtection="1">
      <alignment horizontal="left" vertical="center"/>
      <protection locked="0"/>
    </xf>
    <xf numFmtId="0" fontId="8" fillId="0" borderId="12"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1"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1"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0" fillId="0" borderId="19" xfId="2" applyNumberForma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indent="1"/>
      <protection locked="0"/>
    </xf>
    <xf numFmtId="0" fontId="41" fillId="0" borderId="20" xfId="2" applyFont="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indent="1"/>
      <protection locked="0"/>
    </xf>
    <xf numFmtId="180" fontId="10" fillId="0" borderId="20" xfId="0" applyNumberFormat="1" applyFont="1" applyBorder="1" applyAlignment="1" applyProtection="1">
      <alignment horizontal="left" vertical="center" indent="1"/>
      <protection locked="0"/>
    </xf>
    <xf numFmtId="180" fontId="10" fillId="0" borderId="11" xfId="0" applyNumberFormat="1" applyFont="1" applyBorder="1" applyAlignment="1" applyProtection="1">
      <alignment horizontal="left" vertical="center" indent="1"/>
      <protection locked="0"/>
    </xf>
    <xf numFmtId="0" fontId="10" fillId="0" borderId="20" xfId="0" applyNumberFormat="1" applyFont="1" applyBorder="1" applyAlignment="1" applyProtection="1">
      <alignment horizontal="left" vertical="center" indent="1"/>
      <protection locked="0"/>
    </xf>
    <xf numFmtId="0" fontId="132" fillId="0" borderId="0" xfId="12" applyFont="1" applyBorder="1" applyAlignment="1" applyProtection="1">
      <alignment horizontal="center" vertical="center" wrapText="1"/>
    </xf>
    <xf numFmtId="0" fontId="132" fillId="0" borderId="18" xfId="12" applyFont="1" applyBorder="1" applyAlignment="1" applyProtection="1">
      <alignment horizontal="center" vertical="center" wrapText="1"/>
    </xf>
    <xf numFmtId="0" fontId="132" fillId="0" borderId="129" xfId="12" applyFont="1" applyBorder="1" applyAlignment="1" applyProtection="1">
      <alignment horizontal="center" vertical="center" wrapText="1"/>
    </xf>
    <xf numFmtId="0" fontId="132" fillId="0" borderId="127" xfId="12" applyFont="1" applyBorder="1" applyAlignment="1" applyProtection="1">
      <alignment horizontal="center" vertical="center" wrapText="1"/>
    </xf>
    <xf numFmtId="0" fontId="11" fillId="0" borderId="20" xfId="12" applyFont="1" applyBorder="1" applyAlignment="1" applyProtection="1">
      <alignment vertical="center"/>
    </xf>
    <xf numFmtId="180" fontId="10" fillId="0" borderId="19" xfId="12" applyNumberFormat="1" applyFont="1" applyBorder="1" applyAlignment="1" applyProtection="1">
      <alignment horizontal="left" vertical="center" indent="1"/>
      <protection locked="0"/>
    </xf>
    <xf numFmtId="0" fontId="10" fillId="0" borderId="0" xfId="12" applyFont="1" applyBorder="1" applyAlignment="1" applyProtection="1">
      <alignment vertical="center"/>
      <protection locked="0"/>
    </xf>
    <xf numFmtId="0" fontId="10" fillId="0" borderId="20" xfId="0" applyNumberFormat="1"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1"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7" xfId="12" applyNumberFormat="1" applyFont="1" applyBorder="1" applyAlignment="1" applyProtection="1">
      <alignment horizontal="left" vertical="center" indent="1"/>
      <protection locked="0"/>
    </xf>
    <xf numFmtId="0" fontId="10" fillId="0" borderId="0" xfId="0" applyNumberFormat="1"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protection locked="0"/>
    </xf>
    <xf numFmtId="0" fontId="41" fillId="0" borderId="19" xfId="2" applyNumberFormat="1" applyFont="1" applyBorder="1" applyAlignment="1" applyProtection="1">
      <alignment horizontal="left" vertical="center"/>
      <protection locked="0"/>
    </xf>
    <xf numFmtId="0" fontId="41" fillId="0" borderId="20" xfId="2" applyFont="1" applyBorder="1" applyAlignment="1" applyProtection="1">
      <alignment horizontal="left" vertical="center"/>
      <protection locked="0"/>
    </xf>
    <xf numFmtId="0" fontId="41" fillId="0" borderId="11" xfId="2" applyFont="1" applyBorder="1" applyAlignment="1" applyProtection="1">
      <alignment horizontal="left" vertical="center"/>
      <protection locked="0"/>
    </xf>
    <xf numFmtId="49" fontId="13" fillId="0" borderId="0"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0" xfId="12" applyFont="1" applyBorder="1" applyAlignment="1" applyProtection="1">
      <alignment horizontal="center" vertical="center"/>
    </xf>
    <xf numFmtId="171" fontId="10"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1" fillId="0" borderId="12" xfId="12" applyFont="1" applyBorder="1" applyAlignment="1" applyProtection="1">
      <alignment horizontal="center"/>
    </xf>
    <xf numFmtId="0" fontId="11" fillId="0" borderId="16" xfId="0" applyFont="1" applyBorder="1" applyAlignment="1">
      <alignment horizontal="center"/>
    </xf>
    <xf numFmtId="0" fontId="11" fillId="0" borderId="10" xfId="0" applyFont="1" applyBorder="1" applyAlignment="1">
      <alignment horizontal="center"/>
    </xf>
    <xf numFmtId="0" fontId="10" fillId="0" borderId="0" xfId="12" applyFont="1" applyBorder="1" applyAlignment="1" applyProtection="1">
      <alignment horizontal="center" vertical="center"/>
    </xf>
    <xf numFmtId="0" fontId="0" fillId="0" borderId="0" xfId="0" applyBorder="1" applyAlignment="1">
      <alignment horizontal="center" vertical="center"/>
    </xf>
    <xf numFmtId="49" fontId="10" fillId="0" borderId="0" xfId="12" applyNumberFormat="1" applyFont="1" applyBorder="1" applyAlignment="1" applyProtection="1">
      <alignment horizontal="center" vertical="center"/>
    </xf>
    <xf numFmtId="49" fontId="30" fillId="0" borderId="19" xfId="2" applyNumberFormat="1" applyFill="1" applyBorder="1" applyAlignment="1" applyProtection="1">
      <alignment horizontal="left" vertical="center" indent="1"/>
      <protection locked="0"/>
    </xf>
    <xf numFmtId="49" fontId="34" fillId="0" borderId="20" xfId="0" applyNumberFormat="1" applyFont="1" applyBorder="1" applyAlignment="1" applyProtection="1">
      <alignment horizontal="left" vertical="center" indent="1"/>
      <protection locked="0"/>
    </xf>
    <xf numFmtId="49" fontId="34" fillId="0" borderId="11" xfId="0" applyNumberFormat="1" applyFont="1" applyBorder="1" applyAlignment="1" applyProtection="1">
      <alignment horizontal="left" vertical="center" indent="1"/>
      <protection locked="0"/>
    </xf>
    <xf numFmtId="0" fontId="18"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0" fillId="0" borderId="17" xfId="2" applyNumberFormat="1" applyBorder="1" applyAlignment="1" applyProtection="1">
      <alignment horizontal="center" vertical="center"/>
    </xf>
    <xf numFmtId="0" fontId="30" fillId="0" borderId="0" xfId="2" applyBorder="1" applyAlignment="1" applyProtection="1">
      <alignment horizontal="center" vertical="center"/>
    </xf>
    <xf numFmtId="0" fontId="30" fillId="0" borderId="18" xfId="2" applyBorder="1" applyAlignment="1" applyProtection="1">
      <alignment horizontal="center" vertical="center"/>
    </xf>
    <xf numFmtId="0" fontId="31" fillId="0" borderId="17" xfId="12" applyFont="1" applyBorder="1" applyAlignment="1" applyProtection="1">
      <alignment horizontal="center"/>
    </xf>
    <xf numFmtId="0" fontId="10" fillId="0" borderId="18" xfId="0" applyFont="1" applyBorder="1" applyAlignment="1" applyProtection="1">
      <alignment horizontal="left" vertical="center" indent="1"/>
      <protection locked="0"/>
    </xf>
    <xf numFmtId="0" fontId="31"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1" fillId="0" borderId="17" xfId="12" applyNumberFormat="1" applyFont="1" applyBorder="1" applyAlignment="1" applyProtection="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36" fillId="0" borderId="19" xfId="0" applyFont="1" applyBorder="1" applyAlignment="1">
      <alignment horizontal="center" vertical="top"/>
    </xf>
    <xf numFmtId="0" fontId="36" fillId="0" borderId="20" xfId="0" applyFont="1" applyBorder="1" applyAlignment="1">
      <alignment horizontal="center" vertical="top"/>
    </xf>
    <xf numFmtId="0" fontId="36" fillId="0" borderId="11" xfId="0" applyFont="1" applyBorder="1" applyAlignment="1">
      <alignment horizontal="center" vertical="top"/>
    </xf>
    <xf numFmtId="0" fontId="10" fillId="0" borderId="19" xfId="12" applyNumberFormat="1" applyFont="1" applyBorder="1" applyAlignment="1" applyProtection="1">
      <alignment horizontal="left" vertical="center" indent="1"/>
      <protection locked="0"/>
    </xf>
    <xf numFmtId="174" fontId="10" fillId="0" borderId="17" xfId="12" applyNumberFormat="1" applyFont="1" applyBorder="1" applyAlignment="1" applyProtection="1">
      <alignment horizontal="left" vertical="center" indent="1"/>
      <protection locked="0"/>
    </xf>
    <xf numFmtId="174" fontId="10" fillId="0" borderId="0" xfId="0" applyNumberFormat="1" applyFont="1" applyBorder="1" applyAlignment="1" applyProtection="1">
      <alignment horizontal="left" vertical="center" indent="1"/>
      <protection locked="0"/>
    </xf>
    <xf numFmtId="174" fontId="10" fillId="0" borderId="18" xfId="0" applyNumberFormat="1" applyFont="1" applyBorder="1" applyAlignment="1" applyProtection="1">
      <alignment horizontal="left" vertical="center" indent="1"/>
      <protection locked="0"/>
    </xf>
    <xf numFmtId="0" fontId="10" fillId="0" borderId="20" xfId="12" applyNumberFormat="1" applyFont="1" applyBorder="1" applyAlignment="1" applyProtection="1">
      <alignment horizontal="left" vertical="center" indent="1"/>
      <protection locked="0"/>
    </xf>
    <xf numFmtId="0" fontId="10" fillId="0" borderId="11" xfId="12" applyNumberFormat="1"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readingOrder="1"/>
      <protection locked="0"/>
    </xf>
    <xf numFmtId="0" fontId="10" fillId="0" borderId="20" xfId="0" applyNumberFormat="1" applyFont="1" applyBorder="1" applyAlignment="1" applyProtection="1">
      <alignment horizontal="left" vertical="center" readingOrder="1"/>
      <protection locked="0"/>
    </xf>
    <xf numFmtId="0" fontId="11" fillId="0" borderId="20" xfId="0" applyFont="1" applyBorder="1" applyAlignment="1" applyProtection="1">
      <alignment vertical="center" readingOrder="1"/>
      <protection locked="0"/>
    </xf>
    <xf numFmtId="0" fontId="11" fillId="0" borderId="11" xfId="0" applyFont="1" applyBorder="1" applyAlignment="1" applyProtection="1">
      <alignment vertical="center" readingOrder="1"/>
      <protection locked="0"/>
    </xf>
    <xf numFmtId="0" fontId="10" fillId="0" borderId="19" xfId="12" applyNumberFormat="1" applyFont="1" applyBorder="1" applyAlignment="1" applyProtection="1">
      <alignment horizontal="left" vertical="center"/>
      <protection locked="0"/>
    </xf>
    <xf numFmtId="0" fontId="11" fillId="0" borderId="2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0" fillId="0" borderId="137" xfId="12" applyFont="1" applyBorder="1" applyAlignment="1" applyProtection="1">
      <alignment horizontal="left" vertical="center" indent="1"/>
      <protection locked="0"/>
    </xf>
    <xf numFmtId="0" fontId="10" fillId="0" borderId="127" xfId="0" applyFont="1" applyBorder="1" applyAlignment="1" applyProtection="1">
      <alignment horizontal="left" vertical="center" indent="1"/>
      <protection locked="0"/>
    </xf>
    <xf numFmtId="0" fontId="10" fillId="0" borderId="19" xfId="0" applyFont="1" applyBorder="1" applyAlignment="1" applyProtection="1">
      <alignment horizontal="left" vertical="center" indent="1"/>
      <protection locked="0"/>
    </xf>
    <xf numFmtId="0" fontId="10" fillId="0" borderId="129" xfId="0" applyFont="1" applyBorder="1" applyAlignment="1" applyProtection="1">
      <alignment horizontal="left" vertical="center" indent="1"/>
      <protection locked="0"/>
    </xf>
    <xf numFmtId="0" fontId="17"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0" fillId="0" borderId="19" xfId="2" applyBorder="1" applyAlignment="1" applyProtection="1">
      <protection locked="0"/>
    </xf>
    <xf numFmtId="0" fontId="16" fillId="0" borderId="20" xfId="0" applyFont="1" applyBorder="1" applyProtection="1">
      <protection locked="0"/>
    </xf>
    <xf numFmtId="0" fontId="16" fillId="0" borderId="11" xfId="0" applyFont="1" applyBorder="1" applyProtection="1">
      <protection locked="0"/>
    </xf>
    <xf numFmtId="0" fontId="10" fillId="0" borderId="0" xfId="0" applyFont="1" applyBorder="1" applyAlignment="1" applyProtection="1">
      <alignment horizontal="left" vertical="center" indent="1"/>
      <protection locked="0"/>
    </xf>
    <xf numFmtId="180" fontId="10" fillId="0" borderId="17" xfId="12" applyNumberFormat="1" applyFont="1" applyBorder="1" applyAlignment="1" applyProtection="1">
      <alignment horizontal="left" vertical="center" indent="1"/>
      <protection locked="0"/>
    </xf>
    <xf numFmtId="180" fontId="10" fillId="0" borderId="0" xfId="0" applyNumberFormat="1" applyFon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protection locked="0"/>
    </xf>
    <xf numFmtId="14" fontId="10" fillId="0" borderId="126" xfId="12" applyNumberFormat="1" applyFont="1" applyBorder="1" applyAlignment="1" applyProtection="1">
      <alignment horizontal="left" vertical="center" indent="1"/>
      <protection locked="0"/>
    </xf>
    <xf numFmtId="0" fontId="10" fillId="0" borderId="129" xfId="12" applyNumberFormat="1" applyFont="1" applyBorder="1" applyAlignment="1" applyProtection="1">
      <alignment horizontal="left" vertical="center" indent="1"/>
      <protection locked="0"/>
    </xf>
    <xf numFmtId="0" fontId="10" fillId="0" borderId="127" xfId="12" applyNumberFormat="1" applyFont="1" applyBorder="1" applyAlignment="1" applyProtection="1">
      <alignment horizontal="left" vertical="center" indent="1"/>
      <protection locked="0"/>
    </xf>
    <xf numFmtId="180" fontId="10" fillId="0" borderId="126" xfId="12" applyNumberFormat="1" applyFont="1" applyBorder="1" applyAlignment="1" applyProtection="1">
      <alignment horizontal="left" vertical="center" indent="1"/>
      <protection locked="0"/>
    </xf>
    <xf numFmtId="180" fontId="10" fillId="0" borderId="129" xfId="12" applyNumberFormat="1" applyFont="1" applyBorder="1" applyAlignment="1" applyProtection="1">
      <alignment horizontal="left" vertical="center" indent="1"/>
      <protection locked="0"/>
    </xf>
    <xf numFmtId="180" fontId="10" fillId="0" borderId="127" xfId="12" applyNumberFormat="1" applyFont="1" applyBorder="1" applyAlignment="1" applyProtection="1">
      <alignment horizontal="left" vertical="center" indent="1"/>
      <protection locked="0"/>
    </xf>
    <xf numFmtId="0" fontId="51" fillId="0" borderId="0" xfId="0" applyFont="1" applyBorder="1" applyAlignment="1">
      <alignment horizontal="center" vertical="center"/>
    </xf>
    <xf numFmtId="0" fontId="51" fillId="0" borderId="0" xfId="0" applyFont="1" applyBorder="1" applyAlignment="1">
      <alignment horizontal="center"/>
    </xf>
    <xf numFmtId="0" fontId="55" fillId="0" borderId="0" xfId="2" applyFont="1" applyBorder="1" applyAlignment="1" applyProtection="1">
      <alignment horizontal="center"/>
    </xf>
    <xf numFmtId="0" fontId="51" fillId="0" borderId="48" xfId="0" applyFont="1" applyBorder="1" applyAlignment="1">
      <alignment horizontal="center"/>
    </xf>
    <xf numFmtId="0" fontId="63" fillId="0" borderId="0" xfId="0" applyFont="1" applyBorder="1" applyAlignment="1" applyProtection="1">
      <alignment horizontal="center" vertical="center"/>
    </xf>
    <xf numFmtId="0" fontId="52" fillId="0" borderId="12" xfId="3" applyFont="1" applyBorder="1" applyAlignment="1" applyProtection="1">
      <alignment horizontal="left" vertical="top"/>
      <protection locked="0"/>
    </xf>
    <xf numFmtId="0" fontId="52" fillId="0" borderId="16" xfId="3" applyFont="1" applyBorder="1" applyAlignment="1" applyProtection="1">
      <alignment horizontal="left" vertical="top"/>
      <protection locked="0"/>
    </xf>
    <xf numFmtId="0" fontId="52" fillId="0" borderId="10" xfId="3" applyFont="1" applyBorder="1" applyAlignment="1" applyProtection="1">
      <alignment horizontal="left" vertical="top"/>
      <protection locked="0"/>
    </xf>
    <xf numFmtId="0" fontId="52" fillId="0" borderId="17" xfId="3" applyFont="1" applyBorder="1" applyAlignment="1" applyProtection="1">
      <alignment horizontal="left" vertical="top"/>
      <protection locked="0"/>
    </xf>
    <xf numFmtId="0" fontId="52" fillId="0" borderId="0" xfId="3" applyFont="1" applyBorder="1" applyAlignment="1" applyProtection="1">
      <alignment horizontal="left" vertical="top"/>
      <protection locked="0"/>
    </xf>
    <xf numFmtId="0" fontId="52" fillId="0" borderId="18" xfId="3" applyFont="1" applyBorder="1" applyAlignment="1" applyProtection="1">
      <alignment horizontal="left" vertical="top"/>
      <protection locked="0"/>
    </xf>
    <xf numFmtId="0" fontId="52" fillId="0" borderId="126" xfId="3" applyFont="1" applyBorder="1" applyAlignment="1" applyProtection="1">
      <alignment horizontal="left" vertical="top"/>
      <protection locked="0"/>
    </xf>
    <xf numFmtId="0" fontId="52" fillId="0" borderId="129" xfId="3" applyFont="1" applyBorder="1" applyAlignment="1" applyProtection="1">
      <alignment horizontal="left" vertical="top"/>
      <protection locked="0"/>
    </xf>
    <xf numFmtId="0" fontId="52" fillId="0" borderId="127" xfId="3" applyFont="1" applyBorder="1" applyAlignment="1" applyProtection="1">
      <alignment horizontal="left" vertical="top"/>
      <protection locked="0"/>
    </xf>
    <xf numFmtId="0" fontId="51" fillId="0" borderId="135" xfId="3" applyFont="1" applyBorder="1" applyAlignment="1" applyProtection="1">
      <alignment horizontal="center"/>
      <protection locked="0"/>
    </xf>
    <xf numFmtId="0" fontId="70" fillId="0" borderId="0" xfId="3" applyFont="1" applyBorder="1" applyAlignment="1">
      <alignment horizontal="left" vertical="top" wrapText="1"/>
    </xf>
    <xf numFmtId="0" fontId="77" fillId="0" borderId="0" xfId="3" applyFont="1" applyBorder="1" applyAlignment="1">
      <alignment horizontal="left" vertical="top" wrapText="1"/>
    </xf>
    <xf numFmtId="0" fontId="77" fillId="0" borderId="0" xfId="3" applyFont="1" applyAlignment="1">
      <alignment horizontal="left" vertical="top" wrapText="1"/>
    </xf>
    <xf numFmtId="0" fontId="63" fillId="0" borderId="0" xfId="0" applyFont="1" applyBorder="1" applyAlignment="1" applyProtection="1">
      <alignment horizontal="left" vertical="center"/>
    </xf>
    <xf numFmtId="0" fontId="63" fillId="0" borderId="0" xfId="0" applyFont="1" applyAlignment="1">
      <alignment horizontal="left" vertical="center"/>
    </xf>
    <xf numFmtId="0" fontId="62" fillId="0" borderId="0" xfId="0" applyFont="1" applyAlignment="1">
      <alignment horizontal="left" vertical="center"/>
    </xf>
    <xf numFmtId="0" fontId="72" fillId="0" borderId="0" xfId="0" applyFont="1" applyAlignment="1">
      <alignment horizontal="left" vertical="center"/>
    </xf>
    <xf numFmtId="0" fontId="54" fillId="0" borderId="0" xfId="0" applyFont="1" applyAlignment="1">
      <alignment horizontal="left" vertical="center"/>
    </xf>
    <xf numFmtId="0" fontId="51" fillId="19" borderId="0" xfId="0" applyFont="1" applyFill="1" applyBorder="1" applyAlignment="1" applyProtection="1">
      <alignment horizontal="center" vertical="center"/>
    </xf>
    <xf numFmtId="0" fontId="51" fillId="19" borderId="104" xfId="0" applyFont="1" applyFill="1" applyBorder="1" applyAlignment="1" applyProtection="1">
      <alignment horizontal="center" vertical="center"/>
    </xf>
    <xf numFmtId="0" fontId="52" fillId="0" borderId="12" xfId="0" applyFont="1" applyBorder="1" applyAlignment="1" applyProtection="1">
      <alignment horizontal="left" vertical="top" wrapText="1"/>
      <protection locked="0"/>
    </xf>
    <xf numFmtId="0" fontId="52" fillId="0" borderId="16" xfId="0" applyFont="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2" fillId="0" borderId="17" xfId="0" applyFont="1" applyBorder="1" applyAlignment="1" applyProtection="1">
      <alignment horizontal="left" vertical="top" wrapText="1"/>
      <protection locked="0"/>
    </xf>
    <xf numFmtId="0" fontId="52" fillId="0" borderId="0" xfId="0" applyFont="1" applyBorder="1" applyAlignment="1" applyProtection="1">
      <alignment horizontal="left" vertical="top" wrapText="1"/>
      <protection locked="0"/>
    </xf>
    <xf numFmtId="0" fontId="52" fillId="0" borderId="18" xfId="0" applyFont="1" applyBorder="1" applyAlignment="1" applyProtection="1">
      <alignment horizontal="left" vertical="top" wrapText="1"/>
      <protection locked="0"/>
    </xf>
    <xf numFmtId="0" fontId="52" fillId="0" borderId="126" xfId="0" applyFont="1" applyBorder="1" applyAlignment="1" applyProtection="1">
      <alignment horizontal="left" vertical="top" wrapText="1"/>
      <protection locked="0"/>
    </xf>
    <xf numFmtId="0" fontId="52" fillId="0" borderId="129" xfId="0" applyFont="1" applyBorder="1" applyAlignment="1" applyProtection="1">
      <alignment horizontal="left" vertical="top" wrapText="1"/>
      <protection locked="0"/>
    </xf>
    <xf numFmtId="0" fontId="52" fillId="0" borderId="127" xfId="0" applyFont="1" applyBorder="1" applyAlignment="1" applyProtection="1">
      <alignment horizontal="left" vertical="top" wrapText="1"/>
      <protection locked="0"/>
    </xf>
    <xf numFmtId="0" fontId="57" fillId="0" borderId="0" xfId="0" applyFont="1" applyBorder="1" applyAlignment="1" applyProtection="1">
      <alignment horizontal="center" vertical="center"/>
    </xf>
    <xf numFmtId="38" fontId="51" fillId="0" borderId="79" xfId="0" applyNumberFormat="1" applyFont="1" applyBorder="1" applyAlignment="1" applyProtection="1">
      <alignment horizontal="left" vertical="top" wrapText="1"/>
      <protection locked="0"/>
    </xf>
    <xf numFmtId="0" fontId="51" fillId="0" borderId="80" xfId="0" applyFont="1" applyBorder="1" applyAlignment="1" applyProtection="1">
      <alignment wrapText="1"/>
      <protection locked="0"/>
    </xf>
    <xf numFmtId="0" fontId="51" fillId="0" borderId="81" xfId="0" applyFont="1" applyBorder="1" applyAlignment="1" applyProtection="1">
      <alignment wrapText="1"/>
      <protection locked="0"/>
    </xf>
    <xf numFmtId="0" fontId="51" fillId="0" borderId="82" xfId="0" applyFont="1" applyBorder="1" applyAlignment="1" applyProtection="1">
      <alignment wrapText="1"/>
      <protection locked="0"/>
    </xf>
    <xf numFmtId="0" fontId="51" fillId="0" borderId="0" xfId="0" applyFont="1" applyAlignment="1" applyProtection="1">
      <alignment wrapText="1"/>
      <protection locked="0"/>
    </xf>
    <xf numFmtId="0" fontId="51" fillId="0" borderId="83" xfId="0" applyFont="1" applyBorder="1" applyAlignment="1" applyProtection="1">
      <alignment wrapText="1"/>
      <protection locked="0"/>
    </xf>
    <xf numFmtId="0" fontId="51" fillId="0" borderId="84" xfId="0" applyFont="1" applyBorder="1" applyAlignment="1" applyProtection="1">
      <alignment wrapText="1"/>
      <protection locked="0"/>
    </xf>
    <xf numFmtId="0" fontId="51" fillId="0" borderId="85" xfId="0" applyFont="1" applyBorder="1" applyAlignment="1" applyProtection="1">
      <alignment wrapText="1"/>
      <protection locked="0"/>
    </xf>
    <xf numFmtId="0" fontId="51" fillId="0" borderId="86" xfId="0" applyFont="1" applyBorder="1" applyAlignment="1" applyProtection="1">
      <alignment wrapText="1"/>
      <protection locked="0"/>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166" fontId="59" fillId="0" borderId="0" xfId="0" applyNumberFormat="1" applyFont="1" applyBorder="1" applyAlignment="1" applyProtection="1">
      <alignment horizontal="left" vertical="center"/>
    </xf>
    <xf numFmtId="166" fontId="54" fillId="0" borderId="0" xfId="0" applyNumberFormat="1" applyFont="1" applyAlignment="1">
      <alignment horizontal="left" vertical="center"/>
    </xf>
    <xf numFmtId="0" fontId="59" fillId="0" borderId="0" xfId="0" applyFont="1" applyBorder="1" applyAlignment="1" applyProtection="1">
      <alignment wrapText="1"/>
    </xf>
    <xf numFmtId="0" fontId="59" fillId="0" borderId="0" xfId="0" applyFont="1" applyAlignment="1" applyProtection="1">
      <alignment horizontal="left" vertical="center"/>
    </xf>
    <xf numFmtId="0" fontId="59" fillId="0" borderId="0" xfId="0" applyFont="1" applyAlignment="1">
      <alignment horizontal="left" vertical="center"/>
    </xf>
    <xf numFmtId="0" fontId="59" fillId="0" borderId="0" xfId="0" applyFont="1" applyBorder="1" applyAlignment="1" applyProtection="1">
      <alignment vertical="top" wrapText="1"/>
    </xf>
    <xf numFmtId="0" fontId="59" fillId="0" borderId="0" xfId="0" applyFont="1" applyAlignment="1">
      <alignment wrapText="1"/>
    </xf>
    <xf numFmtId="0" fontId="69" fillId="0" borderId="0" xfId="0" applyFont="1" applyAlignment="1">
      <alignment horizontal="center" vertical="center"/>
    </xf>
    <xf numFmtId="0" fontId="54" fillId="0" borderId="0" xfId="0" applyFont="1" applyAlignment="1">
      <alignment horizontal="center" vertical="center"/>
    </xf>
    <xf numFmtId="0" fontId="53" fillId="0" borderId="0" xfId="2" applyFont="1" applyAlignment="1" applyProtection="1">
      <alignment horizontal="center" vertical="center"/>
    </xf>
    <xf numFmtId="0" fontId="51" fillId="0" borderId="10" xfId="0" applyFont="1" applyFill="1" applyBorder="1" applyAlignment="1" applyProtection="1">
      <alignment horizontal="center" vertical="center" wrapText="1"/>
    </xf>
    <xf numFmtId="0" fontId="51" fillId="0" borderId="127" xfId="0" applyFont="1" applyFill="1" applyBorder="1" applyAlignment="1" applyProtection="1">
      <alignment horizontal="center" vertical="center" wrapText="1"/>
    </xf>
    <xf numFmtId="3" fontId="61" fillId="24" borderId="13" xfId="0" applyNumberFormat="1" applyFont="1" applyFill="1" applyBorder="1" applyAlignment="1" applyProtection="1">
      <alignment horizontal="left" vertical="center"/>
    </xf>
    <xf numFmtId="3" fontId="61" fillId="24" borderId="14" xfId="0" applyNumberFormat="1" applyFont="1" applyFill="1" applyBorder="1" applyAlignment="1" applyProtection="1">
      <alignment horizontal="left" vertical="center"/>
    </xf>
    <xf numFmtId="164" fontId="61" fillId="24" borderId="49" xfId="0" applyNumberFormat="1" applyFont="1" applyFill="1" applyBorder="1" applyAlignment="1" applyProtection="1">
      <alignment horizontal="left" vertical="center"/>
    </xf>
    <xf numFmtId="164" fontId="61" fillId="24" borderId="31" xfId="0" applyNumberFormat="1" applyFont="1" applyFill="1" applyBorder="1" applyAlignment="1" applyProtection="1">
      <alignment horizontal="left" vertical="center"/>
    </xf>
    <xf numFmtId="0" fontId="61" fillId="24" borderId="34" xfId="0" applyFont="1" applyFill="1" applyBorder="1" applyAlignment="1" applyProtection="1">
      <alignment horizontal="left" vertical="center"/>
    </xf>
    <xf numFmtId="0" fontId="61" fillId="24" borderId="31" xfId="0" applyFont="1" applyFill="1" applyBorder="1" applyAlignment="1" applyProtection="1">
      <alignment horizontal="left" vertical="center"/>
    </xf>
    <xf numFmtId="164" fontId="61" fillId="24" borderId="13" xfId="0" applyNumberFormat="1" applyFont="1" applyFill="1" applyBorder="1" applyAlignment="1" applyProtection="1">
      <alignment horizontal="left" vertical="center"/>
    </xf>
    <xf numFmtId="164" fontId="61" fillId="24" borderId="14" xfId="0" applyNumberFormat="1" applyFont="1" applyFill="1" applyBorder="1" applyAlignment="1" applyProtection="1">
      <alignment horizontal="left" vertical="center"/>
    </xf>
    <xf numFmtId="164" fontId="61" fillId="17" borderId="36" xfId="0" applyNumberFormat="1" applyFont="1" applyFill="1" applyBorder="1" applyAlignment="1" applyProtection="1">
      <alignment horizontal="left" vertical="center" wrapText="1" indent="2"/>
    </xf>
    <xf numFmtId="164" fontId="61" fillId="17" borderId="30" xfId="0" applyNumberFormat="1" applyFont="1" applyFill="1" applyBorder="1" applyAlignment="1" applyProtection="1">
      <alignment horizontal="left" vertical="center" wrapText="1" indent="2"/>
    </xf>
    <xf numFmtId="0" fontId="61" fillId="17" borderId="52" xfId="0" applyFont="1" applyFill="1" applyBorder="1" applyAlignment="1" applyProtection="1">
      <alignment horizontal="left" vertical="center" indent="2"/>
    </xf>
    <xf numFmtId="0" fontId="61" fillId="17" borderId="53" xfId="0" applyFont="1" applyFill="1" applyBorder="1" applyAlignment="1" applyProtection="1">
      <alignment horizontal="left" vertical="center" indent="2"/>
    </xf>
    <xf numFmtId="0" fontId="61" fillId="17" borderId="35" xfId="0" applyFont="1" applyFill="1" applyBorder="1" applyAlignment="1" applyProtection="1">
      <alignment horizontal="left" vertical="center" indent="2"/>
    </xf>
    <xf numFmtId="0" fontId="61" fillId="17" borderId="30" xfId="0" applyFont="1" applyFill="1" applyBorder="1" applyAlignment="1" applyProtection="1">
      <alignment horizontal="left" vertical="center" indent="2"/>
    </xf>
    <xf numFmtId="0" fontId="59" fillId="17" borderId="52" xfId="0" applyFont="1" applyFill="1" applyBorder="1" applyAlignment="1" applyProtection="1">
      <alignment horizontal="left" vertical="center" wrapText="1" indent="2"/>
    </xf>
    <xf numFmtId="0" fontId="54" fillId="17" borderId="53" xfId="0" applyFont="1" applyFill="1" applyBorder="1" applyAlignment="1">
      <alignment horizontal="left" wrapText="1" indent="2"/>
    </xf>
    <xf numFmtId="3" fontId="61" fillId="0" borderId="10" xfId="0" applyNumberFormat="1" applyFont="1" applyBorder="1" applyAlignment="1" applyProtection="1">
      <alignment horizontal="center" vertical="center" wrapText="1"/>
    </xf>
    <xf numFmtId="3" fontId="61" fillId="0" borderId="127" xfId="0" applyNumberFormat="1" applyFont="1" applyBorder="1" applyAlignment="1" applyProtection="1">
      <alignment horizontal="center" vertical="center" wrapText="1"/>
    </xf>
    <xf numFmtId="0" fontId="61" fillId="17" borderId="34" xfId="0" applyFont="1" applyFill="1" applyBorder="1" applyAlignment="1" applyProtection="1">
      <alignment horizontal="left" vertical="center" indent="1"/>
    </xf>
    <xf numFmtId="0" fontId="61" fillId="17" borderId="31" xfId="0" applyFont="1" applyFill="1" applyBorder="1" applyAlignment="1" applyProtection="1">
      <alignment horizontal="left" vertical="center" inden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left" vertical="center" indent="1"/>
    </xf>
    <xf numFmtId="164" fontId="61" fillId="26" borderId="13" xfId="0" applyNumberFormat="1" applyFont="1" applyFill="1" applyBorder="1" applyAlignment="1" applyProtection="1">
      <alignment horizontal="left" vertical="center" wrapText="1" indent="1"/>
    </xf>
    <xf numFmtId="164" fontId="61" fillId="26" borderId="14" xfId="0" applyNumberFormat="1" applyFont="1" applyFill="1" applyBorder="1" applyAlignment="1" applyProtection="1">
      <alignment horizontal="left" vertical="center" wrapText="1" indent="1"/>
    </xf>
    <xf numFmtId="164" fontId="61" fillId="15" borderId="13" xfId="0" applyNumberFormat="1" applyFont="1" applyFill="1" applyBorder="1" applyAlignment="1" applyProtection="1">
      <alignment horizontal="left" vertical="center" wrapText="1" indent="1"/>
    </xf>
    <xf numFmtId="164" fontId="61" fillId="15" borderId="14" xfId="0" applyNumberFormat="1" applyFont="1" applyFill="1" applyBorder="1" applyAlignment="1" applyProtection="1">
      <alignment horizontal="left" vertical="center" wrapText="1" indent="1"/>
    </xf>
    <xf numFmtId="164" fontId="61" fillId="18" borderId="13" xfId="0" applyNumberFormat="1" applyFont="1" applyFill="1" applyBorder="1" applyAlignment="1" applyProtection="1">
      <alignment horizontal="left" vertical="center" wrapText="1"/>
    </xf>
    <xf numFmtId="164" fontId="61" fillId="18" borderId="14" xfId="0" applyNumberFormat="1" applyFont="1" applyFill="1" applyBorder="1" applyAlignment="1" applyProtection="1">
      <alignment horizontal="left" vertical="center" wrapText="1"/>
    </xf>
    <xf numFmtId="49" fontId="61" fillId="24" borderId="13" xfId="0" applyNumberFormat="1" applyFont="1" applyFill="1" applyBorder="1" applyAlignment="1" applyProtection="1">
      <alignment horizontal="left" vertical="center"/>
    </xf>
    <xf numFmtId="49" fontId="61" fillId="24" borderId="14" xfId="0" applyNumberFormat="1" applyFont="1" applyFill="1" applyBorder="1" applyAlignment="1" applyProtection="1">
      <alignment horizontal="left" vertical="center"/>
    </xf>
    <xf numFmtId="0" fontId="61" fillId="24" borderId="13" xfId="0" applyFont="1" applyFill="1" applyBorder="1" applyAlignment="1" applyProtection="1">
      <alignment vertical="center"/>
    </xf>
    <xf numFmtId="0" fontId="61" fillId="24" borderId="14" xfId="0" applyFont="1" applyFill="1" applyBorder="1" applyAlignment="1" applyProtection="1">
      <alignment vertical="center"/>
    </xf>
    <xf numFmtId="164" fontId="61" fillId="17" borderId="13" xfId="0" applyNumberFormat="1" applyFont="1" applyFill="1" applyBorder="1" applyAlignment="1" applyProtection="1">
      <alignment horizontal="left" vertical="center" wrapText="1" indent="2"/>
    </xf>
    <xf numFmtId="164" fontId="61" fillId="17" borderId="14" xfId="0" applyNumberFormat="1" applyFont="1" applyFill="1" applyBorder="1" applyAlignment="1" applyProtection="1">
      <alignment horizontal="left" vertical="center" wrapText="1" indent="2"/>
    </xf>
    <xf numFmtId="164" fontId="61" fillId="6" borderId="13" xfId="0" applyNumberFormat="1" applyFont="1" applyFill="1" applyBorder="1" applyAlignment="1" applyProtection="1">
      <alignment horizontal="left" vertical="center" wrapText="1" indent="1"/>
    </xf>
    <xf numFmtId="164" fontId="61" fillId="6" borderId="14" xfId="0" applyNumberFormat="1" applyFont="1" applyFill="1" applyBorder="1" applyAlignment="1" applyProtection="1">
      <alignment horizontal="left" vertical="center" wrapText="1" indent="1"/>
    </xf>
    <xf numFmtId="0" fontId="61" fillId="17" borderId="24" xfId="0" applyFont="1" applyFill="1" applyBorder="1" applyAlignment="1" applyProtection="1">
      <alignment horizontal="left" vertical="center" indent="1"/>
    </xf>
    <xf numFmtId="0" fontId="54" fillId="17" borderId="51" xfId="0" applyFont="1" applyFill="1" applyBorder="1" applyAlignment="1">
      <alignment horizontal="left" vertical="center" indent="1"/>
    </xf>
    <xf numFmtId="0" fontId="61" fillId="18" borderId="21" xfId="0" applyFont="1" applyFill="1" applyBorder="1" applyAlignment="1">
      <alignment horizontal="left" vertical="center" wrapText="1"/>
    </xf>
    <xf numFmtId="0" fontId="54" fillId="18" borderId="14" xfId="0" applyFont="1" applyFill="1" applyBorder="1" applyAlignment="1">
      <alignment horizontal="left" vertical="center" wrapText="1"/>
    </xf>
    <xf numFmtId="0" fontId="61" fillId="18" borderId="34" xfId="0" applyFont="1" applyFill="1" applyBorder="1" applyAlignment="1">
      <alignment vertical="top" wrapText="1"/>
    </xf>
    <xf numFmtId="0" fontId="54" fillId="18" borderId="31" xfId="0" applyFont="1" applyFill="1" applyBorder="1" applyAlignment="1">
      <alignment vertical="top" wrapText="1"/>
    </xf>
    <xf numFmtId="0" fontId="61" fillId="17" borderId="35" xfId="0" applyFont="1" applyFill="1" applyBorder="1" applyAlignment="1" applyProtection="1">
      <alignment horizontal="left" vertical="top" wrapText="1" indent="1"/>
    </xf>
    <xf numFmtId="0" fontId="54"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top" indent="1"/>
    </xf>
    <xf numFmtId="0" fontId="54" fillId="17" borderId="30" xfId="0" applyFont="1" applyFill="1" applyBorder="1" applyAlignment="1">
      <alignment horizontal="left" vertical="top" indent="1"/>
    </xf>
    <xf numFmtId="0" fontId="61" fillId="18" borderId="34" xfId="0" applyFont="1" applyFill="1" applyBorder="1" applyAlignment="1">
      <alignment vertical="center" wrapText="1"/>
    </xf>
    <xf numFmtId="0" fontId="54" fillId="18" borderId="31" xfId="0" applyFont="1" applyFill="1" applyBorder="1" applyAlignment="1">
      <alignment vertical="center" wrapText="1"/>
    </xf>
    <xf numFmtId="3" fontId="61" fillId="17" borderId="49" xfId="0" applyNumberFormat="1" applyFont="1" applyFill="1" applyBorder="1" applyAlignment="1">
      <alignment horizontal="left" vertical="top" indent="1"/>
    </xf>
    <xf numFmtId="3" fontId="61" fillId="17" borderId="31" xfId="0" applyNumberFormat="1" applyFont="1" applyFill="1" applyBorder="1" applyAlignment="1">
      <alignment horizontal="left" vertical="top" indent="1"/>
    </xf>
    <xf numFmtId="3" fontId="61" fillId="0" borderId="18" xfId="0" applyNumberFormat="1" applyFont="1" applyBorder="1" applyAlignment="1" applyProtection="1">
      <alignment horizontal="center" vertical="center" wrapText="1"/>
    </xf>
    <xf numFmtId="0" fontId="62" fillId="24" borderId="19" xfId="0" applyFont="1" applyFill="1" applyBorder="1" applyAlignment="1">
      <alignment horizontal="center" vertical="center"/>
    </xf>
    <xf numFmtId="0" fontId="54" fillId="24" borderId="11" xfId="0" applyFont="1" applyFill="1" applyBorder="1" applyAlignment="1">
      <alignment horizontal="center" vertical="center"/>
    </xf>
    <xf numFmtId="0" fontId="62" fillId="25" borderId="20" xfId="0" applyFont="1" applyFill="1" applyBorder="1" applyAlignment="1">
      <alignment horizontal="center" vertical="center"/>
    </xf>
    <xf numFmtId="0" fontId="62" fillId="25" borderId="11" xfId="0" applyFont="1" applyFill="1" applyBorder="1" applyAlignment="1">
      <alignment horizontal="center" vertical="center"/>
    </xf>
    <xf numFmtId="0" fontId="54" fillId="25" borderId="11" xfId="0" applyFont="1" applyFill="1" applyBorder="1" applyAlignment="1">
      <alignment horizontal="center" vertical="center"/>
    </xf>
    <xf numFmtId="0" fontId="62" fillId="24" borderId="107" xfId="0" applyFont="1" applyFill="1" applyBorder="1" applyAlignment="1">
      <alignment horizontal="center" vertical="center"/>
    </xf>
    <xf numFmtId="0" fontId="54" fillId="24" borderId="132" xfId="0" applyFont="1" applyFill="1" applyBorder="1" applyAlignment="1">
      <alignment horizontal="center" vertical="center"/>
    </xf>
    <xf numFmtId="0" fontId="62" fillId="24" borderId="20" xfId="0" applyFont="1" applyFill="1" applyBorder="1" applyAlignment="1">
      <alignment horizontal="center" vertical="center"/>
    </xf>
    <xf numFmtId="3" fontId="61" fillId="17" borderId="34" xfId="0" applyNumberFormat="1" applyFont="1" applyFill="1" applyBorder="1" applyAlignment="1">
      <alignment horizontal="left" vertical="top" wrapText="1" indent="1"/>
    </xf>
    <xf numFmtId="0" fontId="54" fillId="17" borderId="31" xfId="0" applyFont="1" applyFill="1" applyBorder="1" applyAlignment="1">
      <alignment horizontal="left" vertical="top" wrapText="1"/>
    </xf>
    <xf numFmtId="3" fontId="61" fillId="17" borderId="23" xfId="0" applyNumberFormat="1" applyFont="1" applyFill="1" applyBorder="1" applyAlignment="1">
      <alignment horizontal="left" vertical="top" wrapText="1" indent="1"/>
    </xf>
    <xf numFmtId="0" fontId="54" fillId="17" borderId="38" xfId="0" applyFont="1" applyFill="1" applyBorder="1" applyAlignment="1">
      <alignment horizontal="left" vertical="top" wrapText="1" indent="1"/>
    </xf>
    <xf numFmtId="3" fontId="61" fillId="17" borderId="24" xfId="0" applyNumberFormat="1" applyFont="1" applyFill="1" applyBorder="1" applyAlignment="1">
      <alignment horizontal="left" vertical="top" wrapText="1" indent="1"/>
    </xf>
    <xf numFmtId="0" fontId="59" fillId="17" borderId="51" xfId="0" applyFont="1" applyFill="1" applyBorder="1" applyAlignment="1">
      <alignment horizontal="left" vertical="top" wrapText="1" indent="1"/>
    </xf>
    <xf numFmtId="3" fontId="61" fillId="17" borderId="35" xfId="0" applyNumberFormat="1" applyFont="1" applyFill="1" applyBorder="1" applyAlignment="1">
      <alignment horizontal="left" vertical="top" wrapText="1" indent="1"/>
    </xf>
    <xf numFmtId="3" fontId="61" fillId="17" borderId="35" xfId="0" applyNumberFormat="1" applyFont="1" applyFill="1" applyBorder="1" applyAlignment="1">
      <alignment horizontal="left" vertical="top" indent="1"/>
    </xf>
    <xf numFmtId="0" fontId="59" fillId="17" borderId="30" xfId="0" applyFont="1" applyFill="1" applyBorder="1" applyAlignment="1">
      <alignment horizontal="left" vertical="top" indent="1"/>
    </xf>
    <xf numFmtId="3" fontId="61" fillId="0" borderId="23" xfId="0" applyNumberFormat="1" applyFont="1" applyBorder="1" applyAlignment="1">
      <alignment horizontal="left" vertical="top" wrapText="1" indent="1"/>
    </xf>
    <xf numFmtId="0" fontId="54" fillId="0" borderId="38" xfId="0" applyFont="1" applyBorder="1" applyAlignment="1">
      <alignment horizontal="left" vertical="top" wrapText="1" indent="1"/>
    </xf>
    <xf numFmtId="0" fontId="62" fillId="24" borderId="20" xfId="0" applyFont="1" applyFill="1" applyBorder="1" applyAlignment="1">
      <alignment horizontal="center" vertical="center" wrapText="1"/>
    </xf>
    <xf numFmtId="0" fontId="54" fillId="24" borderId="11" xfId="0" applyFont="1" applyFill="1" applyBorder="1" applyAlignment="1">
      <alignment horizontal="center" vertical="center" wrapText="1"/>
    </xf>
    <xf numFmtId="3" fontId="62" fillId="24" borderId="13" xfId="0" applyNumberFormat="1" applyFont="1" applyFill="1" applyBorder="1" applyAlignment="1">
      <alignment horizontal="center" vertical="center"/>
    </xf>
    <xf numFmtId="0" fontId="54" fillId="24" borderId="14" xfId="0" applyFont="1" applyFill="1" applyBorder="1" applyAlignment="1">
      <alignment horizontal="center" vertical="center"/>
    </xf>
    <xf numFmtId="0" fontId="62" fillId="24" borderId="21" xfId="0" applyFont="1" applyFill="1" applyBorder="1" applyAlignment="1">
      <alignment horizontal="center" vertical="center"/>
    </xf>
    <xf numFmtId="3" fontId="61" fillId="16" borderId="10" xfId="0" applyNumberFormat="1" applyFont="1" applyFill="1" applyBorder="1" applyAlignment="1" applyProtection="1">
      <alignment horizontal="center" vertical="center" wrapText="1"/>
    </xf>
    <xf numFmtId="3" fontId="61" fillId="16" borderId="127" xfId="0" applyNumberFormat="1" applyFont="1" applyFill="1" applyBorder="1" applyAlignment="1" applyProtection="1">
      <alignment horizontal="center" vertical="center" wrapText="1"/>
    </xf>
    <xf numFmtId="0" fontId="59" fillId="0" borderId="0" xfId="9" applyFont="1" applyFill="1" applyAlignment="1">
      <alignment wrapText="1"/>
    </xf>
    <xf numFmtId="0" fontId="54" fillId="0" borderId="0" xfId="0" applyFont="1" applyAlignment="1">
      <alignment wrapText="1"/>
    </xf>
    <xf numFmtId="0" fontId="52" fillId="0" borderId="9" xfId="9" applyFont="1" applyFill="1" applyBorder="1" applyAlignment="1" applyProtection="1">
      <protection locked="0"/>
    </xf>
    <xf numFmtId="0" fontId="52" fillId="0" borderId="9" xfId="0" applyFont="1" applyBorder="1" applyAlignment="1"/>
    <xf numFmtId="0" fontId="52" fillId="0" borderId="6" xfId="9" applyFont="1" applyFill="1" applyBorder="1" applyAlignment="1" applyProtection="1">
      <protection locked="0"/>
    </xf>
    <xf numFmtId="0" fontId="52" fillId="0" borderId="6" xfId="0" applyFont="1" applyBorder="1" applyAlignment="1"/>
    <xf numFmtId="49" fontId="59" fillId="0" borderId="13" xfId="0" applyNumberFormat="1" applyFont="1" applyBorder="1" applyAlignment="1" applyProtection="1">
      <alignment horizontal="left" vertical="center" wrapText="1" indent="1"/>
    </xf>
    <xf numFmtId="0" fontId="54" fillId="0" borderId="14" xfId="0" applyFont="1" applyBorder="1" applyAlignment="1">
      <alignment horizontal="left" vertical="center" wrapText="1" indent="1"/>
    </xf>
    <xf numFmtId="49" fontId="80" fillId="6" borderId="19" xfId="0" applyNumberFormat="1" applyFont="1" applyFill="1" applyBorder="1" applyAlignment="1" applyProtection="1">
      <alignment horizontal="left" vertical="center" wrapText="1"/>
    </xf>
    <xf numFmtId="0" fontId="52" fillId="0" borderId="20" xfId="0" applyFont="1" applyBorder="1" applyAlignment="1">
      <alignment horizontal="left" vertical="center" wrapText="1"/>
    </xf>
    <xf numFmtId="0" fontId="52" fillId="0" borderId="11" xfId="0" applyFont="1" applyBorder="1" applyAlignment="1">
      <alignment horizontal="left" vertical="center" wrapText="1"/>
    </xf>
    <xf numFmtId="49" fontId="61" fillId="17" borderId="13" xfId="0" applyNumberFormat="1" applyFont="1" applyFill="1" applyBorder="1" applyAlignment="1" applyProtection="1">
      <alignment horizontal="left" vertical="center" wrapText="1" indent="1"/>
    </xf>
    <xf numFmtId="0" fontId="54" fillId="17" borderId="14" xfId="0" applyFont="1" applyFill="1" applyBorder="1" applyAlignment="1">
      <alignment horizontal="left" vertical="center" wrapText="1" indent="1"/>
    </xf>
    <xf numFmtId="49" fontId="61" fillId="6" borderId="13" xfId="0" applyNumberFormat="1" applyFont="1" applyFill="1" applyBorder="1" applyAlignment="1" applyProtection="1">
      <alignment horizontal="left" vertical="center" wrapText="1"/>
    </xf>
    <xf numFmtId="0" fontId="54" fillId="6" borderId="14" xfId="0" applyFont="1" applyFill="1" applyBorder="1" applyAlignment="1">
      <alignment horizontal="left" vertical="center" wrapText="1"/>
    </xf>
    <xf numFmtId="49" fontId="61" fillId="17" borderId="13" xfId="0" applyNumberFormat="1" applyFont="1" applyFill="1" applyBorder="1" applyAlignment="1" applyProtection="1">
      <alignment horizontal="left" vertical="center" indent="1"/>
    </xf>
    <xf numFmtId="0" fontId="54" fillId="17" borderId="14" xfId="0" applyFont="1" applyFill="1" applyBorder="1" applyAlignment="1">
      <alignment horizontal="left" vertical="center" indent="1"/>
    </xf>
    <xf numFmtId="0" fontId="62" fillId="13" borderId="13" xfId="9" applyFont="1" applyFill="1" applyBorder="1" applyAlignment="1">
      <alignment horizontal="center" vertical="center"/>
    </xf>
    <xf numFmtId="0" fontId="54" fillId="13" borderId="14" xfId="0" applyFont="1" applyFill="1" applyBorder="1" applyAlignment="1">
      <alignment horizontal="center" vertical="center"/>
    </xf>
    <xf numFmtId="0" fontId="61" fillId="6" borderId="13" xfId="0" applyFont="1" applyFill="1" applyBorder="1" applyAlignment="1" applyProtection="1">
      <alignment horizontal="left" vertical="center" wrapText="1"/>
    </xf>
    <xf numFmtId="49" fontId="62" fillId="13" borderId="13" xfId="0" applyNumberFormat="1" applyFont="1" applyFill="1" applyBorder="1" applyAlignment="1" applyProtection="1">
      <alignment horizontal="center" vertical="center"/>
    </xf>
    <xf numFmtId="49" fontId="70"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1" fillId="6" borderId="13" xfId="0" applyNumberFormat="1" applyFont="1" applyFill="1" applyBorder="1" applyAlignment="1" applyProtection="1">
      <alignment horizontal="left" vertical="center" wrapText="1"/>
    </xf>
    <xf numFmtId="49" fontId="61" fillId="0" borderId="13" xfId="0" applyNumberFormat="1" applyFont="1" applyBorder="1" applyAlignment="1" applyProtection="1">
      <alignment horizontal="center" vertical="center" wrapText="1"/>
    </xf>
    <xf numFmtId="49" fontId="61" fillId="0" borderId="14" xfId="0" applyNumberFormat="1" applyFont="1" applyBorder="1" applyAlignment="1" applyProtection="1">
      <alignment horizontal="center" vertical="center" wrapText="1"/>
    </xf>
    <xf numFmtId="49" fontId="61" fillId="6" borderId="13" xfId="0" applyNumberFormat="1" applyFont="1" applyFill="1" applyBorder="1" applyAlignment="1" applyProtection="1">
      <alignment horizontal="left" vertical="center"/>
    </xf>
    <xf numFmtId="49" fontId="61" fillId="6" borderId="14" xfId="0" applyNumberFormat="1" applyFont="1" applyFill="1" applyBorder="1" applyAlignment="1" applyProtection="1">
      <alignment horizontal="left" vertical="center"/>
    </xf>
    <xf numFmtId="0" fontId="62" fillId="13" borderId="46" xfId="0" applyFont="1" applyFill="1" applyBorder="1" applyAlignment="1" applyProtection="1">
      <alignment horizontal="left" vertical="center" wrapText="1"/>
    </xf>
    <xf numFmtId="0" fontId="54" fillId="13" borderId="6" xfId="0" applyFont="1" applyFill="1" applyBorder="1" applyAlignment="1">
      <alignment horizontal="left" wrapText="1"/>
    </xf>
    <xf numFmtId="0" fontId="54" fillId="13" borderId="7" xfId="0" applyFont="1" applyFill="1" applyBorder="1" applyAlignment="1">
      <alignment horizontal="left" wrapText="1"/>
    </xf>
    <xf numFmtId="0" fontId="59" fillId="0" borderId="46" xfId="0" applyFont="1" applyBorder="1" applyAlignment="1" applyProtection="1">
      <alignment horizontal="left" vertical="center" wrapText="1"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0" fontId="59" fillId="0" borderId="7" xfId="0" applyFont="1" applyBorder="1" applyAlignment="1">
      <alignment horizontal="left" wrapText="1" indent="1"/>
    </xf>
    <xf numFmtId="0" fontId="91" fillId="0" borderId="5" xfId="0" applyFont="1" applyBorder="1" applyAlignment="1" applyProtection="1">
      <alignment horizontal="left" wrapText="1" indent="2"/>
    </xf>
    <xf numFmtId="0" fontId="59" fillId="0" borderId="0" xfId="0" applyFont="1" applyAlignment="1">
      <alignment horizontal="left" wrapText="1"/>
    </xf>
    <xf numFmtId="0" fontId="59" fillId="0" borderId="5" xfId="0" applyFont="1" applyBorder="1" applyAlignment="1">
      <alignment horizontal="left" wrapText="1"/>
    </xf>
    <xf numFmtId="0" fontId="59" fillId="0" borderId="9" xfId="0" applyFont="1" applyBorder="1" applyAlignment="1" applyProtection="1">
      <alignment horizontal="left" vertical="center" wrapText="1" indent="1"/>
    </xf>
    <xf numFmtId="0" fontId="54" fillId="0" borderId="59" xfId="0" applyFont="1" applyBorder="1" applyAlignment="1">
      <alignment horizontal="left" wrapText="1" indent="1"/>
    </xf>
    <xf numFmtId="0" fontId="59" fillId="0" borderId="148" xfId="0" applyFont="1" applyBorder="1" applyAlignment="1" applyProtection="1">
      <alignment horizontal="left" vertical="center" wrapText="1" indent="1"/>
    </xf>
    <xf numFmtId="0" fontId="59" fillId="0" borderId="149" xfId="0" applyFont="1" applyBorder="1" applyAlignment="1" applyProtection="1">
      <alignment horizontal="left" vertical="center" wrapText="1" indent="1"/>
    </xf>
    <xf numFmtId="0" fontId="59" fillId="0" borderId="6" xfId="0" applyFont="1" applyBorder="1" applyAlignment="1" applyProtection="1">
      <alignment horizontal="left" vertical="center" indent="1"/>
    </xf>
    <xf numFmtId="0" fontId="54" fillId="0" borderId="6" xfId="0" applyFont="1" applyBorder="1" applyAlignment="1">
      <alignment horizontal="left" indent="1"/>
    </xf>
    <xf numFmtId="0" fontId="54" fillId="0" borderId="7" xfId="0" applyFont="1" applyBorder="1" applyAlignment="1">
      <alignment horizontal="left" indent="1"/>
    </xf>
    <xf numFmtId="0" fontId="54" fillId="0" borderId="6" xfId="0" applyFont="1" applyBorder="1" applyAlignment="1" applyProtection="1">
      <alignment horizontal="left" vertical="center" wrapText="1" indent="1"/>
    </xf>
    <xf numFmtId="0" fontId="54" fillId="0" borderId="7" xfId="0" applyFont="1" applyBorder="1" applyAlignment="1" applyProtection="1">
      <alignment horizontal="left" vertical="center" wrapText="1" indent="1"/>
    </xf>
    <xf numFmtId="49" fontId="61" fillId="0" borderId="66" xfId="0" applyNumberFormat="1" applyFont="1" applyFill="1" applyBorder="1" applyAlignment="1" applyProtection="1">
      <alignment horizontal="center" vertical="center" wrapText="1"/>
    </xf>
    <xf numFmtId="49" fontId="61" fillId="0" borderId="15" xfId="0" applyNumberFormat="1" applyFont="1" applyFill="1" applyBorder="1" applyAlignment="1" applyProtection="1">
      <alignment horizontal="center" vertical="center" wrapText="1"/>
    </xf>
    <xf numFmtId="0" fontId="54" fillId="0" borderId="67" xfId="0" applyFont="1" applyFill="1" applyBorder="1" applyAlignment="1">
      <alignment wrapText="1"/>
    </xf>
    <xf numFmtId="0" fontId="61" fillId="0" borderId="46" xfId="0" applyFont="1" applyBorder="1" applyAlignment="1" applyProtection="1">
      <alignment horizontal="left" vertical="center" wrapText="1"/>
    </xf>
    <xf numFmtId="0" fontId="61" fillId="0" borderId="6" xfId="0" applyFont="1" applyBorder="1" applyAlignment="1" applyProtection="1">
      <alignment horizontal="left" vertical="center" wrapText="1"/>
    </xf>
    <xf numFmtId="0" fontId="54" fillId="0" borderId="6" xfId="0" applyFont="1" applyBorder="1" applyAlignment="1">
      <alignment wrapText="1"/>
    </xf>
    <xf numFmtId="0" fontId="61" fillId="6" borderId="5" xfId="0" applyFont="1" applyFill="1" applyBorder="1" applyAlignment="1" applyProtection="1">
      <alignment horizontal="left" vertical="center" wrapText="1"/>
    </xf>
    <xf numFmtId="0" fontId="61" fillId="6" borderId="0" xfId="0" applyFont="1" applyFill="1" applyBorder="1" applyAlignment="1" applyProtection="1">
      <alignment horizontal="left" vertical="center" wrapText="1"/>
    </xf>
    <xf numFmtId="0" fontId="61" fillId="6" borderId="87" xfId="0" applyFont="1" applyFill="1" applyBorder="1" applyAlignment="1" applyProtection="1">
      <alignment horizontal="left" vertical="center" wrapText="1"/>
    </xf>
    <xf numFmtId="0" fontId="61" fillId="6" borderId="88" xfId="0" applyFont="1" applyFill="1" applyBorder="1" applyAlignment="1" applyProtection="1">
      <alignment horizontal="left" vertical="center" wrapText="1"/>
    </xf>
    <xf numFmtId="0" fontId="54" fillId="0" borderId="88" xfId="0" applyFont="1" applyBorder="1" applyAlignment="1">
      <alignment wrapText="1"/>
    </xf>
    <xf numFmtId="0" fontId="61" fillId="17" borderId="54" xfId="0" applyFont="1" applyFill="1" applyBorder="1" applyAlignment="1" applyProtection="1">
      <alignment horizontal="left" vertical="center" indent="1"/>
    </xf>
    <xf numFmtId="0" fontId="61" fillId="17" borderId="57" xfId="0" applyFont="1" applyFill="1" applyBorder="1" applyAlignment="1" applyProtection="1">
      <alignment horizontal="left" vertical="center" indent="1"/>
    </xf>
    <xf numFmtId="0" fontId="61" fillId="17" borderId="61" xfId="0" applyFont="1" applyFill="1" applyBorder="1" applyAlignment="1" applyProtection="1">
      <alignment horizontal="left" vertical="center" indent="1"/>
    </xf>
    <xf numFmtId="0" fontId="61" fillId="17" borderId="148" xfId="0" applyFont="1" applyFill="1" applyBorder="1" applyAlignment="1" applyProtection="1">
      <alignment horizontal="left" vertical="center" indent="1"/>
    </xf>
    <xf numFmtId="0" fontId="61" fillId="17" borderId="147" xfId="0" applyFont="1" applyFill="1" applyBorder="1" applyAlignment="1" applyProtection="1">
      <alignment horizontal="left" vertical="center" indent="1"/>
    </xf>
    <xf numFmtId="0" fontId="61" fillId="3" borderId="148" xfId="0" applyFont="1" applyFill="1" applyBorder="1" applyAlignment="1" applyProtection="1">
      <alignment horizontal="left" vertical="center"/>
    </xf>
    <xf numFmtId="0" fontId="61" fillId="3" borderId="149" xfId="0" applyFont="1" applyFill="1" applyBorder="1" applyAlignment="1" applyProtection="1">
      <alignment horizontal="left" vertical="center"/>
    </xf>
    <xf numFmtId="0" fontId="94" fillId="0" borderId="9" xfId="0" applyFont="1" applyBorder="1" applyAlignment="1">
      <alignment horizontal="left" vertical="center" wrapText="1" indent="1"/>
    </xf>
    <xf numFmtId="0" fontId="54" fillId="0" borderId="9" xfId="0" applyFont="1" applyBorder="1" applyAlignment="1">
      <alignment horizontal="left" vertical="center" wrapText="1" indent="1"/>
    </xf>
    <xf numFmtId="0" fontId="62" fillId="24" borderId="147" xfId="0" applyFont="1" applyFill="1" applyBorder="1" applyAlignment="1" applyProtection="1">
      <alignment horizontal="left" vertical="center" indent="1"/>
    </xf>
    <xf numFmtId="0" fontId="62" fillId="24" borderId="148" xfId="0" applyFont="1" applyFill="1" applyBorder="1" applyAlignment="1" applyProtection="1">
      <alignment horizontal="left" vertical="center" indent="1"/>
    </xf>
    <xf numFmtId="0" fontId="62" fillId="24" borderId="149" xfId="0" applyFont="1" applyFill="1" applyBorder="1" applyAlignment="1" applyProtection="1">
      <alignment horizontal="left" vertical="center" indent="1"/>
    </xf>
    <xf numFmtId="0" fontId="65" fillId="6" borderId="89" xfId="10" applyFont="1" applyFill="1" applyBorder="1" applyAlignment="1">
      <alignment horizontal="center" vertical="center"/>
    </xf>
    <xf numFmtId="0" fontId="95" fillId="0" borderId="90" xfId="0" applyFont="1" applyBorder="1" applyAlignment="1">
      <alignment horizontal="center" vertical="center"/>
    </xf>
    <xf numFmtId="0" fontId="95" fillId="0" borderId="91" xfId="0" applyFont="1" applyBorder="1" applyAlignment="1">
      <alignment horizontal="center" vertical="center"/>
    </xf>
    <xf numFmtId="0" fontId="62" fillId="24" borderId="92" xfId="10" applyFont="1" applyFill="1" applyBorder="1" applyAlignment="1">
      <alignment horizontal="center" vertical="center" wrapText="1"/>
    </xf>
    <xf numFmtId="0" fontId="62" fillId="24" borderId="25" xfId="0" applyFont="1" applyFill="1" applyBorder="1" applyAlignment="1">
      <alignment horizontal="center" vertical="center" wrapText="1"/>
    </xf>
    <xf numFmtId="0" fontId="62" fillId="24" borderId="93" xfId="0" applyFont="1" applyFill="1" applyBorder="1" applyAlignment="1">
      <alignment horizontal="center" vertical="center" wrapText="1"/>
    </xf>
    <xf numFmtId="0" fontId="127" fillId="24" borderId="94" xfId="10" applyFont="1" applyFill="1" applyBorder="1" applyAlignment="1">
      <alignment horizontal="center" vertical="center"/>
    </xf>
    <xf numFmtId="0" fontId="52" fillId="24" borderId="47" xfId="0" applyFont="1" applyFill="1" applyBorder="1" applyAlignment="1">
      <alignment horizontal="center" vertical="center"/>
    </xf>
    <xf numFmtId="0" fontId="52" fillId="24" borderId="95" xfId="0" applyFont="1" applyFill="1" applyBorder="1" applyAlignment="1">
      <alignment horizontal="center" vertical="center"/>
    </xf>
    <xf numFmtId="0" fontId="77" fillId="0" borderId="74" xfId="10" applyFont="1" applyBorder="1" applyAlignment="1">
      <alignment horizontal="center"/>
    </xf>
    <xf numFmtId="0" fontId="54" fillId="0" borderId="74" xfId="0" applyFont="1" applyBorder="1" applyAlignment="1">
      <alignment horizontal="center"/>
    </xf>
    <xf numFmtId="0" fontId="124" fillId="0" borderId="96" xfId="17" applyFont="1" applyBorder="1" applyAlignment="1">
      <alignment horizontal="left" vertical="top" wrapText="1"/>
    </xf>
    <xf numFmtId="0" fontId="124" fillId="0" borderId="0" xfId="17" applyFont="1" applyBorder="1" applyAlignment="1">
      <alignment horizontal="left" vertical="top" wrapText="1"/>
    </xf>
    <xf numFmtId="0" fontId="124" fillId="0" borderId="97" xfId="17" applyFont="1" applyBorder="1" applyAlignment="1">
      <alignment horizontal="left" vertical="top" wrapText="1"/>
    </xf>
    <xf numFmtId="0" fontId="123" fillId="24" borderId="141" xfId="17" applyFont="1" applyFill="1" applyBorder="1" applyAlignment="1">
      <alignment horizontal="center" vertical="center"/>
    </xf>
    <xf numFmtId="0" fontId="123" fillId="24" borderId="142" xfId="17" applyFont="1" applyFill="1" applyBorder="1" applyAlignment="1">
      <alignment horizontal="center" vertical="center"/>
    </xf>
    <xf numFmtId="0" fontId="123" fillId="24" borderId="143" xfId="17" applyFont="1" applyFill="1" applyBorder="1" applyAlignment="1">
      <alignment horizontal="center" vertical="center"/>
    </xf>
    <xf numFmtId="0" fontId="123" fillId="24" borderId="98" xfId="17" applyFont="1" applyFill="1" applyBorder="1" applyAlignment="1">
      <alignment horizontal="center" vertical="center"/>
    </xf>
    <xf numFmtId="0" fontId="123" fillId="24" borderId="78" xfId="17" applyFont="1" applyFill="1" applyBorder="1" applyAlignment="1">
      <alignment horizontal="center" vertical="center"/>
    </xf>
    <xf numFmtId="0" fontId="123" fillId="24" borderId="99" xfId="17" applyFont="1" applyFill="1" applyBorder="1" applyAlignment="1">
      <alignment horizontal="center" vertical="center"/>
    </xf>
    <xf numFmtId="0" fontId="124" fillId="0" borderId="96" xfId="17" applyFont="1" applyBorder="1" applyAlignment="1">
      <alignment vertical="top" wrapText="1"/>
    </xf>
    <xf numFmtId="0" fontId="124" fillId="0" borderId="0" xfId="17" applyFont="1" applyBorder="1" applyAlignment="1">
      <alignment vertical="top" wrapText="1"/>
    </xf>
    <xf numFmtId="0" fontId="124" fillId="0" borderId="97" xfId="17" applyFont="1" applyBorder="1" applyAlignment="1">
      <alignment vertical="top" wrapText="1"/>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0" fontId="61" fillId="0" borderId="12" xfId="0" applyFont="1" applyFill="1" applyBorder="1" applyAlignment="1" applyProtection="1">
      <alignment horizontal="left" vertical="center" wrapText="1"/>
    </xf>
    <xf numFmtId="0" fontId="54" fillId="0" borderId="16" xfId="0" applyFont="1" applyBorder="1" applyAlignment="1">
      <alignment horizontal="left" vertical="center" wrapText="1"/>
    </xf>
    <xf numFmtId="0" fontId="54" fillId="0" borderId="10" xfId="0" applyFont="1" applyBorder="1" applyAlignment="1">
      <alignment horizontal="left" vertical="center" wrapText="1"/>
    </xf>
    <xf numFmtId="0" fontId="61" fillId="0" borderId="20" xfId="0" applyFont="1" applyBorder="1" applyAlignment="1">
      <alignment horizontal="center" vertical="center"/>
    </xf>
    <xf numFmtId="0" fontId="59" fillId="0" borderId="11" xfId="0" applyFont="1" applyBorder="1" applyAlignment="1">
      <alignment horizontal="center" vertical="center"/>
    </xf>
    <xf numFmtId="0" fontId="59" fillId="20" borderId="13" xfId="0" applyFont="1" applyFill="1" applyBorder="1" applyAlignment="1" applyProtection="1">
      <alignment horizontal="left" vertical="center" wrapText="1" indent="1"/>
    </xf>
    <xf numFmtId="0" fontId="54" fillId="20" borderId="21" xfId="0" applyFont="1" applyFill="1" applyBorder="1" applyAlignment="1">
      <alignment horizontal="left" vertical="center" wrapText="1" indent="1"/>
    </xf>
    <xf numFmtId="0" fontId="54" fillId="20" borderId="14" xfId="0" applyFont="1" applyFill="1" applyBorder="1" applyAlignment="1">
      <alignment horizontal="left" vertical="center" wrapText="1" indent="1"/>
    </xf>
    <xf numFmtId="0" fontId="46" fillId="0" borderId="98" xfId="18" applyFont="1" applyBorder="1" applyAlignment="1" applyProtection="1">
      <alignment vertical="top" wrapText="1"/>
      <protection locked="0"/>
    </xf>
    <xf numFmtId="0" fontId="46" fillId="0" borderId="78" xfId="18" applyFont="1" applyBorder="1" applyAlignment="1" applyProtection="1">
      <alignment vertical="top" wrapText="1"/>
      <protection locked="0"/>
    </xf>
    <xf numFmtId="0" fontId="46" fillId="0" borderId="99" xfId="18" applyFont="1" applyBorder="1" applyAlignment="1" applyProtection="1">
      <alignment vertical="top" wrapText="1"/>
      <protection locked="0"/>
    </xf>
    <xf numFmtId="0" fontId="1" fillId="0" borderId="96" xfId="18" applyFont="1" applyBorder="1" applyAlignment="1" applyProtection="1">
      <alignment vertical="top" wrapText="1"/>
      <protection locked="0"/>
    </xf>
    <xf numFmtId="0" fontId="1" fillId="0" borderId="0" xfId="18" applyFont="1" applyBorder="1" applyAlignment="1" applyProtection="1">
      <alignment vertical="top" wrapText="1"/>
      <protection locked="0"/>
    </xf>
    <xf numFmtId="0" fontId="1" fillId="0" borderId="97" xfId="18" applyFont="1" applyBorder="1" applyAlignment="1" applyProtection="1">
      <alignment vertical="top" wrapText="1"/>
      <protection locked="0"/>
    </xf>
    <xf numFmtId="0" fontId="1" fillId="0" borderId="98" xfId="18" applyFont="1" applyBorder="1" applyAlignment="1" applyProtection="1">
      <alignment vertical="top" wrapText="1"/>
      <protection locked="0"/>
    </xf>
    <xf numFmtId="0" fontId="1" fillId="0" borderId="78" xfId="18" applyFont="1" applyBorder="1" applyAlignment="1" applyProtection="1">
      <alignment vertical="top" wrapText="1"/>
      <protection locked="0"/>
    </xf>
    <xf numFmtId="0" fontId="1" fillId="0" borderId="99" xfId="18" applyFont="1" applyBorder="1" applyAlignment="1" applyProtection="1">
      <alignment vertical="top" wrapText="1"/>
      <protection locked="0"/>
    </xf>
    <xf numFmtId="0" fontId="46" fillId="0" borderId="142" xfId="18" applyFont="1" applyBorder="1" applyAlignment="1" applyProtection="1">
      <alignment horizontal="center" vertical="top" wrapText="1"/>
      <protection locked="0"/>
    </xf>
    <xf numFmtId="0" fontId="46" fillId="0" borderId="143" xfId="18" applyFont="1" applyBorder="1" applyAlignment="1" applyProtection="1">
      <alignment horizontal="center" vertical="top" wrapText="1"/>
      <protection locked="0"/>
    </xf>
    <xf numFmtId="0" fontId="46" fillId="0" borderId="96" xfId="18" applyFont="1" applyBorder="1" applyAlignment="1" applyProtection="1">
      <alignment vertical="top" wrapText="1"/>
      <protection locked="0"/>
    </xf>
    <xf numFmtId="0" fontId="46" fillId="0" borderId="0" xfId="18" applyFont="1" applyBorder="1" applyAlignment="1" applyProtection="1">
      <alignment vertical="top" wrapText="1"/>
      <protection locked="0"/>
    </xf>
    <xf numFmtId="0" fontId="46" fillId="0" borderId="97" xfId="18" applyFont="1" applyBorder="1" applyAlignment="1" applyProtection="1">
      <alignment vertical="top" wrapText="1"/>
      <protection locked="0"/>
    </xf>
    <xf numFmtId="0" fontId="98" fillId="24" borderId="0" xfId="18" applyFont="1" applyFill="1" applyAlignment="1">
      <alignment horizontal="center" vertical="center"/>
    </xf>
    <xf numFmtId="0" fontId="70" fillId="0" borderId="138" xfId="18" applyFont="1" applyFill="1" applyBorder="1" applyAlignment="1">
      <alignment horizontal="left" vertical="top" wrapText="1"/>
    </xf>
    <xf numFmtId="0" fontId="70" fillId="0" borderId="0" xfId="18" applyFont="1" applyFill="1" applyBorder="1" applyAlignment="1">
      <alignment horizontal="left" vertical="top" wrapText="1"/>
    </xf>
    <xf numFmtId="0" fontId="104" fillId="0" borderId="0" xfId="18" applyFont="1" applyAlignment="1">
      <alignment wrapText="1"/>
    </xf>
    <xf numFmtId="0" fontId="48" fillId="0" borderId="0" xfId="18" applyFont="1" applyAlignment="1">
      <alignment horizontal="center" vertical="center" wrapText="1"/>
    </xf>
    <xf numFmtId="174" fontId="48" fillId="0" borderId="78" xfId="18" applyNumberFormat="1" applyFont="1" applyBorder="1" applyAlignment="1">
      <alignment horizontal="center" vertical="center" wrapText="1"/>
    </xf>
    <xf numFmtId="0" fontId="1" fillId="0" borderId="142" xfId="18" applyFont="1" applyBorder="1" applyAlignment="1" applyProtection="1">
      <alignment horizontal="center" vertical="top" wrapText="1"/>
      <protection locked="0"/>
    </xf>
    <xf numFmtId="0" fontId="1" fillId="0" borderId="143" xfId="18" applyFont="1" applyBorder="1" applyAlignment="1" applyProtection="1">
      <alignment horizontal="center" vertical="top" wrapText="1"/>
      <protection locked="0"/>
    </xf>
    <xf numFmtId="0" fontId="59" fillId="0" borderId="5" xfId="3" quotePrefix="1" applyNumberFormat="1" applyFont="1" applyBorder="1" applyAlignment="1">
      <alignment horizontal="left" vertical="top" wrapText="1" indent="2"/>
    </xf>
    <xf numFmtId="0" fontId="59" fillId="0" borderId="0" xfId="3" quotePrefix="1" applyNumberFormat="1" applyFont="1" applyBorder="1" applyAlignment="1">
      <alignment horizontal="left" vertical="top" wrapText="1" indent="2"/>
    </xf>
    <xf numFmtId="0" fontId="59" fillId="0" borderId="0" xfId="3" applyNumberFormat="1" applyFont="1" applyBorder="1" applyAlignment="1">
      <alignment horizontal="left" vertical="top" wrapText="1" indent="2"/>
    </xf>
    <xf numFmtId="0" fontId="54" fillId="0" borderId="0" xfId="3" applyFont="1" applyAlignment="1">
      <alignment horizontal="left" vertical="top" wrapText="1" indent="2"/>
    </xf>
    <xf numFmtId="0" fontId="59" fillId="0" borderId="0" xfId="3" applyNumberFormat="1" applyFont="1" applyAlignment="1">
      <alignment horizontal="left" vertical="top" wrapText="1" indent="2"/>
    </xf>
    <xf numFmtId="0" fontId="52" fillId="0" borderId="20" xfId="3" applyNumberFormat="1" applyFont="1" applyBorder="1" applyAlignment="1">
      <alignment horizontal="left" vertical="center" indent="1"/>
    </xf>
    <xf numFmtId="0" fontId="52" fillId="0" borderId="20" xfId="3" applyNumberFormat="1" applyFont="1" applyBorder="1" applyAlignment="1">
      <alignment horizontal="left" vertical="center"/>
    </xf>
    <xf numFmtId="0" fontId="52" fillId="24" borderId="17" xfId="3" applyNumberFormat="1" applyFont="1" applyFill="1" applyBorder="1" applyAlignment="1">
      <alignment horizontal="left" vertical="top" wrapText="1"/>
    </xf>
    <xf numFmtId="0" fontId="52" fillId="24" borderId="0" xfId="3" applyFont="1" applyFill="1" applyBorder="1" applyAlignment="1">
      <alignment vertical="top"/>
    </xf>
    <xf numFmtId="0" fontId="52" fillId="24" borderId="18" xfId="3" applyFont="1" applyFill="1" applyBorder="1" applyAlignment="1">
      <alignment vertical="top"/>
    </xf>
    <xf numFmtId="166" fontId="52" fillId="0" borderId="21" xfId="3" applyNumberFormat="1" applyFont="1" applyBorder="1" applyAlignment="1">
      <alignment horizontal="left" vertical="center" indent="1"/>
    </xf>
    <xf numFmtId="0" fontId="61" fillId="0" borderId="19" xfId="3" applyNumberFormat="1" applyFont="1" applyBorder="1" applyAlignment="1">
      <alignment horizontal="center" vertical="center"/>
    </xf>
    <xf numFmtId="0" fontId="54" fillId="0" borderId="20" xfId="3" applyFont="1" applyBorder="1" applyAlignment="1">
      <alignment horizontal="center" vertical="center"/>
    </xf>
    <xf numFmtId="0" fontId="54" fillId="0" borderId="11" xfId="3" applyFont="1" applyBorder="1" applyAlignment="1">
      <alignment horizontal="center" vertical="center"/>
    </xf>
    <xf numFmtId="0" fontId="59" fillId="0" borderId="21" xfId="3" applyNumberFormat="1" applyFont="1" applyBorder="1" applyAlignment="1">
      <alignment horizontal="left" vertical="center" wrapText="1"/>
    </xf>
    <xf numFmtId="0" fontId="54" fillId="0" borderId="21" xfId="3" applyFont="1" applyBorder="1" applyAlignment="1">
      <alignment horizontal="left" vertical="center" wrapText="1"/>
    </xf>
    <xf numFmtId="0" fontId="54" fillId="0" borderId="14" xfId="3" applyFont="1" applyBorder="1" applyAlignment="1">
      <alignment horizontal="left" vertical="center" wrapText="1"/>
    </xf>
    <xf numFmtId="0" fontId="61" fillId="0" borderId="21" xfId="3" applyNumberFormat="1" applyFont="1" applyBorder="1" applyAlignment="1">
      <alignment vertical="center"/>
    </xf>
    <xf numFmtId="0" fontId="61" fillId="0" borderId="14" xfId="3" applyNumberFormat="1" applyFont="1" applyBorder="1" applyAlignment="1">
      <alignment vertical="center"/>
    </xf>
    <xf numFmtId="0" fontId="70" fillId="0" borderId="134" xfId="3" applyFont="1" applyBorder="1" applyAlignment="1">
      <alignment horizontal="center" vertical="center" wrapText="1"/>
    </xf>
    <xf numFmtId="0" fontId="70" fillId="0" borderId="134" xfId="3" applyNumberFormat="1" applyFont="1" applyBorder="1" applyAlignment="1">
      <alignment horizontal="center"/>
    </xf>
    <xf numFmtId="0" fontId="54" fillId="0" borderId="135" xfId="3" applyNumberFormat="1" applyFont="1" applyBorder="1" applyAlignment="1" applyProtection="1">
      <alignment horizontal="center"/>
      <protection locked="0"/>
    </xf>
    <xf numFmtId="171" fontId="54" fillId="0" borderId="135" xfId="3" applyNumberFormat="1" applyFont="1" applyBorder="1" applyAlignment="1" applyProtection="1">
      <alignment horizontal="center"/>
      <protection locked="0"/>
    </xf>
    <xf numFmtId="0" fontId="54" fillId="0" borderId="135" xfId="3" applyNumberFormat="1" applyFont="1" applyBorder="1" applyAlignment="1" applyProtection="1">
      <alignment horizontal="center" vertical="center"/>
      <protection locked="0"/>
    </xf>
    <xf numFmtId="0" fontId="80" fillId="0" borderId="0" xfId="0" applyFont="1" applyAlignment="1">
      <alignment vertical="top" wrapText="1"/>
    </xf>
    <xf numFmtId="0" fontId="62" fillId="13" borderId="13" xfId="3" applyFont="1" applyFill="1" applyBorder="1" applyAlignment="1">
      <alignment horizontal="center" vertical="center" wrapText="1"/>
    </xf>
    <xf numFmtId="0" fontId="62" fillId="13" borderId="21" xfId="3" applyFont="1" applyFill="1" applyBorder="1" applyAlignment="1">
      <alignment horizontal="center" vertical="center" wrapText="1"/>
    </xf>
    <xf numFmtId="0" fontId="62" fillId="13" borderId="14" xfId="3" applyFont="1" applyFill="1" applyBorder="1" applyAlignment="1">
      <alignment horizontal="center" vertical="center" wrapText="1"/>
    </xf>
    <xf numFmtId="0" fontId="54" fillId="0" borderId="0" xfId="3" applyFont="1" applyBorder="1" applyAlignment="1">
      <alignment wrapText="1"/>
    </xf>
    <xf numFmtId="0" fontId="106" fillId="0" borderId="113" xfId="3" applyFont="1" applyBorder="1" applyAlignment="1">
      <alignment horizontal="center" vertical="center" wrapText="1"/>
    </xf>
    <xf numFmtId="0" fontId="106" fillId="0" borderId="0" xfId="3" applyFont="1" applyBorder="1" applyAlignment="1">
      <alignment horizontal="center" vertical="center" wrapText="1"/>
    </xf>
    <xf numFmtId="0" fontId="106" fillId="0" borderId="114" xfId="3" applyFont="1" applyBorder="1" applyAlignment="1">
      <alignment horizontal="center" vertical="center" wrapText="1"/>
    </xf>
    <xf numFmtId="0" fontId="106" fillId="0" borderId="115" xfId="3" applyFont="1" applyBorder="1" applyAlignment="1">
      <alignment horizontal="center" vertical="center" wrapText="1"/>
    </xf>
    <xf numFmtId="0" fontId="106" fillId="0" borderId="116" xfId="3" applyFont="1" applyBorder="1" applyAlignment="1">
      <alignment horizontal="center" vertical="center" wrapText="1"/>
    </xf>
    <xf numFmtId="0" fontId="106" fillId="0" borderId="117" xfId="3" applyFont="1" applyBorder="1" applyAlignment="1">
      <alignment horizontal="center" vertical="center" wrapText="1"/>
    </xf>
    <xf numFmtId="0" fontId="107" fillId="0" borderId="13" xfId="3" applyNumberFormat="1" applyFont="1" applyBorder="1" applyAlignment="1">
      <alignment vertical="top" wrapText="1"/>
    </xf>
    <xf numFmtId="0" fontId="107" fillId="0" borderId="21" xfId="3" applyNumberFormat="1" applyFont="1" applyBorder="1" applyAlignment="1">
      <alignment vertical="top" wrapText="1"/>
    </xf>
    <xf numFmtId="0" fontId="107" fillId="0" borderId="14" xfId="3" applyNumberFormat="1" applyFont="1" applyBorder="1" applyAlignment="1">
      <alignment vertical="top" wrapText="1"/>
    </xf>
    <xf numFmtId="0" fontId="52" fillId="0" borderId="12" xfId="3" applyFont="1" applyBorder="1" applyAlignment="1">
      <alignment vertical="top" wrapText="1"/>
    </xf>
    <xf numFmtId="0" fontId="52" fillId="0" borderId="16" xfId="3" applyFont="1" applyBorder="1" applyAlignment="1">
      <alignment vertical="top" wrapText="1"/>
    </xf>
    <xf numFmtId="0" fontId="52" fillId="0" borderId="10" xfId="3" applyFont="1" applyBorder="1" applyAlignment="1">
      <alignment vertical="top" wrapText="1"/>
    </xf>
    <xf numFmtId="0" fontId="62" fillId="0" borderId="46" xfId="3" applyFont="1" applyBorder="1" applyAlignment="1">
      <alignment horizontal="center" vertical="center" wrapText="1"/>
    </xf>
    <xf numFmtId="0" fontId="62" fillId="0" borderId="6" xfId="3" applyFont="1" applyBorder="1" applyAlignment="1">
      <alignment horizontal="center" vertical="center" wrapText="1"/>
    </xf>
    <xf numFmtId="0" fontId="62" fillId="0" borderId="7" xfId="3" applyFont="1" applyBorder="1" applyAlignment="1">
      <alignment horizontal="center" vertical="center" wrapText="1"/>
    </xf>
    <xf numFmtId="0" fontId="80" fillId="0" borderId="5" xfId="3" applyFont="1" applyBorder="1" applyAlignment="1">
      <alignment vertical="top"/>
    </xf>
    <xf numFmtId="0" fontId="80" fillId="0" borderId="0" xfId="3" applyFont="1" applyBorder="1" applyAlignment="1">
      <alignment vertical="top"/>
    </xf>
    <xf numFmtId="0" fontId="80" fillId="0" borderId="40" xfId="3" applyFont="1" applyBorder="1" applyAlignment="1">
      <alignment vertical="top"/>
    </xf>
    <xf numFmtId="0" fontId="80" fillId="0" borderId="50" xfId="3" applyFont="1" applyBorder="1" applyAlignment="1">
      <alignment vertical="top"/>
    </xf>
    <xf numFmtId="0" fontId="80" fillId="0" borderId="9" xfId="3" applyFont="1" applyBorder="1" applyAlignment="1">
      <alignment vertical="top"/>
    </xf>
    <xf numFmtId="0" fontId="80" fillId="0" borderId="59" xfId="3" applyFont="1" applyBorder="1" applyAlignment="1">
      <alignment vertical="top"/>
    </xf>
    <xf numFmtId="0" fontId="109" fillId="13" borderId="126" xfId="0" applyFont="1" applyFill="1" applyBorder="1" applyAlignment="1">
      <alignment horizontal="center" vertical="center"/>
    </xf>
    <xf numFmtId="0" fontId="109" fillId="13" borderId="129" xfId="0" applyFont="1" applyFill="1" applyBorder="1" applyAlignment="1">
      <alignment horizontal="center" vertical="center"/>
    </xf>
    <xf numFmtId="0" fontId="109" fillId="13" borderId="154" xfId="0" applyFont="1" applyFill="1" applyBorder="1" applyAlignment="1">
      <alignment horizontal="center" vertical="center"/>
    </xf>
    <xf numFmtId="164" fontId="109" fillId="13" borderId="17" xfId="0" applyNumberFormat="1" applyFont="1" applyFill="1" applyBorder="1" applyAlignment="1">
      <alignment horizontal="center" vertical="center"/>
    </xf>
    <xf numFmtId="164" fontId="109" fillId="13" borderId="0" xfId="0" applyNumberFormat="1" applyFont="1" applyFill="1" applyBorder="1" applyAlignment="1">
      <alignment horizontal="center" vertical="center"/>
    </xf>
    <xf numFmtId="164" fontId="109" fillId="13" borderId="63" xfId="0" applyNumberFormat="1" applyFont="1" applyFill="1" applyBorder="1" applyAlignment="1">
      <alignment horizontal="center" vertical="center"/>
    </xf>
    <xf numFmtId="164" fontId="58" fillId="13" borderId="126" xfId="0" applyNumberFormat="1" applyFont="1" applyFill="1" applyBorder="1" applyAlignment="1">
      <alignment horizontal="center" vertical="top"/>
    </xf>
    <xf numFmtId="164" fontId="110" fillId="13" borderId="129" xfId="0" applyNumberFormat="1" applyFont="1" applyFill="1" applyBorder="1" applyAlignment="1">
      <alignment horizontal="center" vertical="top"/>
    </xf>
    <xf numFmtId="164" fontId="110" fillId="13" borderId="154" xfId="0" applyNumberFormat="1" applyFont="1" applyFill="1" applyBorder="1" applyAlignment="1">
      <alignment horizontal="center" vertical="top"/>
    </xf>
    <xf numFmtId="0" fontId="110" fillId="0" borderId="21" xfId="0" applyFont="1" applyBorder="1" applyAlignment="1">
      <alignment horizontal="left" vertical="top" wrapText="1"/>
    </xf>
    <xf numFmtId="0" fontId="52" fillId="0" borderId="14" xfId="0" applyFont="1" applyBorder="1" applyAlignment="1">
      <alignment horizontal="left" vertical="top" wrapText="1"/>
    </xf>
    <xf numFmtId="0" fontId="52" fillId="0" borderId="21" xfId="0" applyFont="1" applyBorder="1" applyAlignment="1">
      <alignment vertical="top" wrapText="1"/>
    </xf>
    <xf numFmtId="0" fontId="54" fillId="0" borderId="14" xfId="0" applyFont="1" applyBorder="1" applyAlignment="1">
      <alignment wrapText="1"/>
    </xf>
    <xf numFmtId="0" fontId="110" fillId="0" borderId="129" xfId="0" applyNumberFormat="1" applyFont="1" applyBorder="1" applyAlignment="1">
      <alignment horizontal="left" vertical="center" wrapText="1"/>
    </xf>
    <xf numFmtId="0" fontId="54" fillId="0" borderId="127" xfId="0" applyFont="1" applyBorder="1" applyAlignment="1">
      <alignment horizontal="left" vertical="center" wrapText="1"/>
    </xf>
    <xf numFmtId="0" fontId="110" fillId="0" borderId="0" xfId="0" applyNumberFormat="1" applyFont="1" applyBorder="1" applyAlignment="1">
      <alignment horizontal="left" vertical="center" wrapText="1"/>
    </xf>
    <xf numFmtId="0" fontId="52" fillId="0" borderId="18" xfId="0" applyFont="1" applyBorder="1" applyAlignment="1">
      <alignment vertical="center" wrapText="1"/>
    </xf>
    <xf numFmtId="0" fontId="110" fillId="0" borderId="21" xfId="0" applyNumberFormat="1" applyFont="1" applyBorder="1" applyAlignment="1">
      <alignment horizontal="left" vertical="center" wrapText="1"/>
    </xf>
    <xf numFmtId="0" fontId="52" fillId="0" borderId="14" xfId="0" applyFont="1" applyBorder="1" applyAlignment="1"/>
    <xf numFmtId="0" fontId="62" fillId="0" borderId="50" xfId="3" applyNumberFormat="1" applyFont="1" applyBorder="1" applyAlignment="1" applyProtection="1"/>
    <xf numFmtId="0" fontId="62" fillId="0" borderId="9" xfId="3" applyFont="1" applyBorder="1" applyAlignment="1" applyProtection="1"/>
    <xf numFmtId="0" fontId="62" fillId="0" borderId="59" xfId="3" applyFont="1" applyBorder="1" applyAlignment="1" applyProtection="1"/>
    <xf numFmtId="0" fontId="62" fillId="0" borderId="50" xfId="3" applyNumberFormat="1" applyFont="1" applyBorder="1" applyAlignment="1" applyProtection="1">
      <alignment horizontal="left" indent="1"/>
    </xf>
    <xf numFmtId="0" fontId="62" fillId="0" borderId="9" xfId="3" applyFont="1" applyBorder="1" applyAlignment="1" applyProtection="1">
      <alignment horizontal="left" indent="1"/>
    </xf>
    <xf numFmtId="0" fontId="62" fillId="0" borderId="59" xfId="3" applyNumberFormat="1" applyFont="1" applyBorder="1" applyAlignment="1" applyProtection="1">
      <alignment horizontal="left" indent="1"/>
    </xf>
    <xf numFmtId="0" fontId="62" fillId="0" borderId="5" xfId="3" applyFont="1" applyBorder="1" applyAlignment="1" applyProtection="1"/>
    <xf numFmtId="0" fontId="62" fillId="0" borderId="0" xfId="3" applyFont="1" applyBorder="1" applyAlignment="1" applyProtection="1"/>
    <xf numFmtId="0" fontId="62" fillId="0" borderId="40" xfId="3" applyFont="1" applyBorder="1" applyAlignment="1" applyProtection="1"/>
    <xf numFmtId="0" fontId="62" fillId="0" borderId="0" xfId="3" applyNumberFormat="1" applyFont="1" applyAlignment="1" applyProtection="1">
      <alignment horizontal="center"/>
    </xf>
    <xf numFmtId="0" fontId="62" fillId="0" borderId="50" xfId="3" applyNumberFormat="1" applyFont="1" applyBorder="1" applyAlignment="1" applyProtection="1">
      <alignment horizontal="left" indent="1"/>
      <protection locked="0"/>
    </xf>
    <xf numFmtId="0" fontId="62" fillId="0" borderId="9" xfId="3" applyFont="1" applyBorder="1" applyAlignment="1">
      <alignment horizontal="left" indent="1"/>
    </xf>
    <xf numFmtId="0" fontId="62" fillId="0" borderId="59" xfId="3" applyFont="1" applyBorder="1" applyAlignment="1">
      <alignment horizontal="left" indent="1"/>
    </xf>
    <xf numFmtId="0" fontId="62" fillId="0" borderId="5" xfId="3" applyNumberFormat="1" applyFont="1" applyBorder="1" applyAlignment="1" applyProtection="1">
      <alignment horizontal="left" indent="1"/>
      <protection locked="0"/>
    </xf>
    <xf numFmtId="0" fontId="62" fillId="0" borderId="0" xfId="3" applyFont="1" applyBorder="1" applyAlignment="1">
      <alignment horizontal="left" indent="1"/>
    </xf>
    <xf numFmtId="0" fontId="62" fillId="0" borderId="40" xfId="3" applyFont="1" applyBorder="1" applyAlignment="1">
      <alignment horizontal="left" indent="1"/>
    </xf>
    <xf numFmtId="0" fontId="62" fillId="0" borderId="5" xfId="3" applyNumberFormat="1" applyFont="1" applyBorder="1" applyAlignment="1" applyProtection="1">
      <alignment horizontal="left" indent="1"/>
    </xf>
    <xf numFmtId="0" fontId="62" fillId="0" borderId="0" xfId="3" applyFont="1" applyBorder="1" applyAlignment="1" applyProtection="1">
      <alignment horizontal="left" indent="1"/>
    </xf>
    <xf numFmtId="0" fontId="62" fillId="0" borderId="40" xfId="3" applyFont="1" applyBorder="1" applyAlignment="1" applyProtection="1">
      <alignment horizontal="left" indent="1"/>
    </xf>
    <xf numFmtId="0" fontId="54" fillId="0" borderId="50" xfId="3" applyNumberFormat="1" applyFont="1" applyBorder="1" applyAlignment="1" applyProtection="1">
      <alignment horizontal="left" vertical="center" indent="1"/>
    </xf>
    <xf numFmtId="0" fontId="54" fillId="0" borderId="9" xfId="3" applyFont="1" applyBorder="1" applyAlignment="1" applyProtection="1">
      <alignment horizontal="left" vertical="center" indent="1"/>
    </xf>
    <xf numFmtId="0" fontId="54" fillId="0" borderId="59" xfId="3" applyFont="1" applyBorder="1" applyAlignment="1" applyProtection="1">
      <alignment horizontal="left" vertical="center" indent="1"/>
    </xf>
    <xf numFmtId="0" fontId="62" fillId="0" borderId="5" xfId="3" applyNumberFormat="1" applyFont="1" applyBorder="1" applyAlignment="1" applyProtection="1"/>
    <xf numFmtId="0" fontId="62" fillId="0" borderId="0" xfId="3" applyNumberFormat="1" applyFont="1" applyAlignment="1" applyProtection="1">
      <alignment horizontal="center" vertical="center"/>
    </xf>
    <xf numFmtId="0" fontId="52" fillId="0" borderId="147" xfId="3" applyNumberFormat="1" applyFont="1" applyBorder="1" applyProtection="1"/>
    <xf numFmtId="0" fontId="52" fillId="0" borderId="148" xfId="3" applyNumberFormat="1" applyFont="1" applyBorder="1" applyProtection="1"/>
    <xf numFmtId="0" fontId="62" fillId="0" borderId="5"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vertical="center" indent="1"/>
    </xf>
    <xf numFmtId="0" fontId="62" fillId="0" borderId="40"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indent="1"/>
    </xf>
    <xf numFmtId="0" fontId="62" fillId="0" borderId="40" xfId="3" applyNumberFormat="1" applyFont="1" applyBorder="1" applyAlignment="1" applyProtection="1">
      <alignment horizontal="left" indent="1"/>
    </xf>
    <xf numFmtId="0" fontId="54" fillId="0" borderId="50" xfId="3" applyNumberFormat="1" applyFont="1" applyBorder="1" applyProtection="1"/>
    <xf numFmtId="0" fontId="54" fillId="0" borderId="9" xfId="3" applyNumberFormat="1" applyFont="1" applyBorder="1" applyProtection="1"/>
    <xf numFmtId="0" fontId="54" fillId="0" borderId="59" xfId="3" applyNumberFormat="1" applyFont="1" applyBorder="1" applyProtection="1"/>
    <xf numFmtId="0" fontId="80" fillId="0" borderId="5" xfId="3" applyNumberFormat="1" applyFont="1" applyBorder="1" applyAlignment="1" applyProtection="1"/>
    <xf numFmtId="0" fontId="80" fillId="0" borderId="0" xfId="3" applyFont="1" applyBorder="1" applyAlignment="1" applyProtection="1"/>
    <xf numFmtId="0" fontId="80" fillId="0" borderId="40" xfId="3" applyFont="1" applyBorder="1" applyAlignment="1" applyProtection="1"/>
    <xf numFmtId="0" fontId="62" fillId="0" borderId="148" xfId="3" applyNumberFormat="1" applyFont="1" applyBorder="1" applyAlignment="1" applyProtection="1">
      <alignment horizontal="left" indent="1"/>
      <protection locked="0"/>
    </xf>
    <xf numFmtId="0" fontId="62" fillId="0" borderId="148" xfId="3" applyFont="1" applyBorder="1" applyAlignment="1" applyProtection="1">
      <alignment horizontal="left" indent="1"/>
      <protection locked="0"/>
    </xf>
    <xf numFmtId="0" fontId="62" fillId="0" borderId="149" xfId="3" applyFont="1" applyBorder="1" applyAlignment="1" applyProtection="1">
      <alignment horizontal="left" indent="1"/>
      <protection locked="0"/>
    </xf>
    <xf numFmtId="0" fontId="54" fillId="0" borderId="0" xfId="3" applyFont="1" applyAlignment="1">
      <alignment horizontal="center" vertical="center"/>
    </xf>
    <xf numFmtId="0" fontId="62" fillId="0" borderId="59" xfId="3" applyFont="1" applyBorder="1" applyAlignment="1" applyProtection="1">
      <alignment horizontal="left" indent="1"/>
    </xf>
    <xf numFmtId="165" fontId="62" fillId="0" borderId="50" xfId="3" applyNumberFormat="1" applyFont="1" applyBorder="1" applyAlignment="1" applyProtection="1">
      <alignment horizontal="left" indent="1"/>
    </xf>
    <xf numFmtId="165" fontId="62" fillId="0" borderId="59" xfId="3" applyNumberFormat="1" applyFont="1" applyBorder="1" applyAlignment="1" applyProtection="1">
      <alignment horizontal="left" indent="1"/>
    </xf>
    <xf numFmtId="0" fontId="51" fillId="0" borderId="0" xfId="3" applyFont="1" applyAlignment="1">
      <alignment horizontal="center" vertical="center"/>
    </xf>
    <xf numFmtId="174" fontId="51" fillId="0" borderId="0" xfId="3" applyNumberFormat="1" applyFont="1" applyAlignment="1">
      <alignment horizontal="center" vertical="center"/>
    </xf>
    <xf numFmtId="174" fontId="54" fillId="0" borderId="0" xfId="3" applyNumberFormat="1" applyFont="1" applyAlignment="1">
      <alignment horizontal="center" vertical="center"/>
    </xf>
    <xf numFmtId="0" fontId="54" fillId="0" borderId="69" xfId="3" applyFont="1" applyBorder="1" applyAlignment="1" applyProtection="1">
      <protection locked="0"/>
    </xf>
    <xf numFmtId="0" fontId="62" fillId="0" borderId="0" xfId="3" applyFont="1" applyAlignment="1" applyProtection="1">
      <alignment horizontal="center" vertical="center"/>
    </xf>
    <xf numFmtId="174" fontId="62" fillId="0" borderId="0" xfId="3" applyNumberFormat="1" applyFont="1" applyAlignment="1" applyProtection="1">
      <alignment horizontal="center" vertical="center"/>
    </xf>
    <xf numFmtId="0" fontId="54" fillId="0" borderId="69" xfId="3" applyFont="1" applyBorder="1" applyAlignment="1" applyProtection="1">
      <alignment horizontal="left"/>
      <protection locked="0"/>
    </xf>
    <xf numFmtId="0" fontId="62" fillId="0" borderId="0" xfId="3" quotePrefix="1" applyFont="1" applyAlignment="1" applyProtection="1">
      <alignment horizontal="center" vertical="center"/>
    </xf>
    <xf numFmtId="0" fontId="52" fillId="0" borderId="0" xfId="3" applyFont="1" applyAlignment="1" applyProtection="1">
      <alignment horizontal="left" vertical="center" wrapText="1"/>
      <protection locked="0"/>
    </xf>
    <xf numFmtId="0" fontId="62" fillId="0" borderId="0" xfId="3" applyNumberFormat="1" applyFont="1" applyBorder="1" applyAlignment="1" applyProtection="1">
      <alignment horizontal="center"/>
    </xf>
    <xf numFmtId="165" fontId="62" fillId="0" borderId="0" xfId="3" applyNumberFormat="1" applyFont="1" applyAlignment="1" applyProtection="1">
      <alignment horizontal="center" vertical="center"/>
    </xf>
    <xf numFmtId="0" fontId="51" fillId="0" borderId="0" xfId="3" applyFont="1" applyAlignment="1" applyProtection="1">
      <alignment horizontal="center" vertical="center" readingOrder="1"/>
    </xf>
    <xf numFmtId="0" fontId="51" fillId="0" borderId="0" xfId="3" applyFont="1" applyAlignment="1" applyProtection="1">
      <alignment horizontal="center" vertical="center"/>
    </xf>
    <xf numFmtId="3" fontId="52" fillId="0" borderId="77" xfId="3" applyNumberFormat="1" applyFont="1" applyBorder="1" applyAlignment="1" applyProtection="1">
      <alignment horizontal="right" indent="1"/>
      <protection locked="0"/>
    </xf>
    <xf numFmtId="0" fontId="51" fillId="0" borderId="0" xfId="3" applyFont="1" applyAlignment="1" applyProtection="1">
      <alignment horizontal="center"/>
    </xf>
    <xf numFmtId="0" fontId="51" fillId="0" borderId="78" xfId="3" applyFont="1" applyBorder="1" applyAlignment="1" applyProtection="1">
      <alignment horizontal="center"/>
    </xf>
    <xf numFmtId="0" fontId="59" fillId="0" borderId="0" xfId="3" applyFont="1" applyAlignment="1" applyProtection="1">
      <alignment horizontal="left" vertical="center" wrapText="1"/>
    </xf>
    <xf numFmtId="0" fontId="52" fillId="0" borderId="0" xfId="3" applyFont="1" applyBorder="1" applyAlignment="1" applyProtection="1">
      <alignment vertical="center" wrapText="1"/>
      <protection locked="0"/>
    </xf>
    <xf numFmtId="5" fontId="62" fillId="0" borderId="150" xfId="3" applyNumberFormat="1" applyFont="1" applyBorder="1" applyAlignment="1" applyProtection="1">
      <protection locked="0"/>
    </xf>
    <xf numFmtId="0" fontId="62" fillId="0" borderId="151" xfId="3" applyFont="1" applyBorder="1" applyAlignment="1" applyProtection="1">
      <protection locked="0"/>
    </xf>
    <xf numFmtId="0" fontId="59" fillId="0" borderId="0" xfId="3" applyFont="1" applyBorder="1" applyAlignment="1" applyProtection="1">
      <alignment horizontal="left" vertical="top" wrapText="1"/>
    </xf>
    <xf numFmtId="0" fontId="62" fillId="0" borderId="0" xfId="3" applyNumberFormat="1" applyFont="1" applyAlignment="1">
      <alignment horizontal="center"/>
    </xf>
    <xf numFmtId="165" fontId="51" fillId="0" borderId="0" xfId="3" applyNumberFormat="1" applyFont="1" applyAlignment="1" applyProtection="1">
      <alignment horizontal="center" vertical="center"/>
    </xf>
    <xf numFmtId="0" fontId="51" fillId="0" borderId="0" xfId="3" applyNumberFormat="1" applyFont="1" applyAlignment="1" applyProtection="1">
      <alignment horizontal="center" vertical="center"/>
    </xf>
    <xf numFmtId="0" fontId="59" fillId="0" borderId="150" xfId="3" applyFont="1" applyBorder="1" applyAlignment="1" applyProtection="1">
      <alignment horizontal="left" vertical="center"/>
      <protection locked="0"/>
    </xf>
    <xf numFmtId="0" fontId="59" fillId="0" borderId="76" xfId="3" applyFont="1" applyBorder="1" applyAlignment="1" applyProtection="1">
      <alignment horizontal="left" vertical="center"/>
      <protection locked="0"/>
    </xf>
    <xf numFmtId="0" fontId="59" fillId="0" borderId="151" xfId="3" applyFont="1" applyBorder="1" applyAlignment="1" applyProtection="1">
      <alignment horizontal="left" vertical="center"/>
      <protection locked="0"/>
    </xf>
    <xf numFmtId="38" fontId="59" fillId="0" borderId="77" xfId="3" applyNumberFormat="1" applyFont="1" applyBorder="1" applyAlignment="1" applyProtection="1">
      <alignment horizontal="right" vertical="center"/>
      <protection locked="0"/>
    </xf>
    <xf numFmtId="0" fontId="62" fillId="0" borderId="0" xfId="3" applyNumberFormat="1" applyFont="1" applyBorder="1" applyAlignment="1" applyProtection="1">
      <alignment horizontal="center" vertical="center" wrapText="1"/>
    </xf>
    <xf numFmtId="0" fontId="54" fillId="0" borderId="0" xfId="3" applyNumberFormat="1" applyFont="1" applyAlignment="1">
      <alignment horizontal="center" vertical="center" wrapText="1"/>
    </xf>
    <xf numFmtId="165" fontId="62" fillId="0" borderId="0" xfId="3" applyNumberFormat="1" applyFont="1" applyBorder="1" applyAlignment="1" applyProtection="1">
      <alignment horizontal="center" vertical="center" wrapText="1"/>
    </xf>
    <xf numFmtId="0" fontId="54" fillId="0" borderId="0" xfId="3" applyFont="1" applyAlignment="1">
      <alignment horizontal="center" vertical="center" wrapText="1"/>
    </xf>
    <xf numFmtId="169" fontId="51" fillId="0" borderId="0" xfId="3" applyNumberFormat="1" applyFont="1" applyAlignment="1" applyProtection="1">
      <alignment horizontal="center" vertical="center" wrapText="1"/>
    </xf>
    <xf numFmtId="0" fontId="52" fillId="0" borderId="0" xfId="3" applyFont="1" applyAlignment="1">
      <alignment horizontal="center" vertical="center" wrapText="1"/>
    </xf>
    <xf numFmtId="0" fontId="54" fillId="0" borderId="9" xfId="3" applyFont="1" applyBorder="1" applyAlignment="1" applyProtection="1">
      <alignment horizontal="center"/>
      <protection locked="0"/>
    </xf>
    <xf numFmtId="0" fontId="54" fillId="0" borderId="74" xfId="3" applyFont="1" applyBorder="1" applyAlignment="1" applyProtection="1">
      <alignment horizontal="center"/>
      <protection locked="0"/>
    </xf>
    <xf numFmtId="0" fontId="59" fillId="0" borderId="150" xfId="3" applyFont="1" applyBorder="1" applyAlignment="1" applyProtection="1">
      <alignment horizontal="center"/>
    </xf>
    <xf numFmtId="0" fontId="59" fillId="0" borderId="76" xfId="3" applyFont="1" applyBorder="1" applyAlignment="1" applyProtection="1">
      <alignment horizontal="center"/>
    </xf>
    <xf numFmtId="0" fontId="59" fillId="0" borderId="151" xfId="3" applyFont="1" applyBorder="1" applyAlignment="1" applyProtection="1">
      <alignment horizontal="center"/>
    </xf>
    <xf numFmtId="38" fontId="59" fillId="0" borderId="150" xfId="3" applyNumberFormat="1" applyFont="1" applyBorder="1" applyAlignment="1" applyProtection="1">
      <alignment horizontal="right" vertical="center"/>
      <protection locked="0"/>
    </xf>
    <xf numFmtId="38" fontId="59" fillId="0" borderId="76" xfId="3" applyNumberFormat="1" applyFont="1" applyBorder="1" applyAlignment="1" applyProtection="1">
      <alignment horizontal="right" vertical="center"/>
      <protection locked="0"/>
    </xf>
    <xf numFmtId="38" fontId="59" fillId="0" borderId="151" xfId="3" applyNumberFormat="1" applyFont="1" applyBorder="1" applyAlignment="1" applyProtection="1">
      <alignment horizontal="right" vertical="center"/>
      <protection locked="0"/>
    </xf>
    <xf numFmtId="0" fontId="61" fillId="0" borderId="150" xfId="3" applyFont="1" applyBorder="1" applyAlignment="1" applyProtection="1">
      <alignment horizontal="center" vertical="center"/>
      <protection locked="0"/>
    </xf>
    <xf numFmtId="0" fontId="61" fillId="0" borderId="76" xfId="3" applyFont="1" applyBorder="1" applyAlignment="1" applyProtection="1">
      <alignment horizontal="center" vertical="center"/>
      <protection locked="0"/>
    </xf>
    <xf numFmtId="0" fontId="61" fillId="0" borderId="151" xfId="3" applyFont="1" applyBorder="1" applyAlignment="1" applyProtection="1">
      <alignment horizontal="center" vertical="center"/>
      <protection locked="0"/>
    </xf>
    <xf numFmtId="6" fontId="59" fillId="0" borderId="77" xfId="3" applyNumberFormat="1" applyFont="1" applyBorder="1" applyAlignment="1" applyProtection="1">
      <alignment horizontal="right" vertical="center"/>
      <protection locked="0"/>
    </xf>
    <xf numFmtId="6" fontId="59" fillId="0" borderId="150" xfId="3" applyNumberFormat="1" applyFont="1" applyBorder="1" applyProtection="1">
      <protection locked="0"/>
    </xf>
    <xf numFmtId="6" fontId="59" fillId="0" borderId="151" xfId="3" applyNumberFormat="1" applyFont="1" applyBorder="1" applyProtection="1">
      <protection locked="0"/>
    </xf>
    <xf numFmtId="170" fontId="54" fillId="0" borderId="9" xfId="3" applyNumberFormat="1" applyFont="1" applyBorder="1" applyAlignment="1" applyProtection="1">
      <alignment horizontal="center"/>
      <protection locked="0"/>
    </xf>
    <xf numFmtId="0" fontId="54" fillId="0" borderId="0" xfId="3" applyFont="1" applyBorder="1" applyAlignment="1" applyProtection="1">
      <alignment horizontal="left" vertical="top" wrapText="1"/>
      <protection locked="0"/>
    </xf>
    <xf numFmtId="0" fontId="54" fillId="0" borderId="0" xfId="3" applyFont="1" applyAlignment="1" applyProtection="1">
      <alignment horizontal="left" vertical="top" wrapText="1"/>
      <protection locked="0"/>
    </xf>
    <xf numFmtId="0" fontId="51" fillId="0" borderId="0" xfId="3" applyFont="1" applyAlignment="1" applyProtection="1">
      <alignment horizontal="center" vertical="center" wrapText="1"/>
    </xf>
    <xf numFmtId="0" fontId="51" fillId="0" borderId="0" xfId="3" applyFont="1" applyBorder="1" applyAlignment="1" applyProtection="1">
      <alignment horizontal="center" vertical="center" wrapText="1"/>
    </xf>
    <xf numFmtId="0" fontId="54" fillId="0" borderId="0" xfId="3" applyFont="1" applyBorder="1" applyAlignment="1">
      <alignment horizontal="center" vertical="center" wrapText="1"/>
    </xf>
    <xf numFmtId="8" fontId="54" fillId="0" borderId="0" xfId="3" applyNumberFormat="1" applyFont="1" applyAlignment="1" applyProtection="1">
      <alignment horizontal="left" vertical="top" wrapText="1"/>
      <protection locked="0"/>
    </xf>
    <xf numFmtId="0" fontId="51" fillId="0" borderId="0" xfId="3" applyNumberFormat="1" applyFont="1" applyBorder="1" applyAlignment="1" applyProtection="1">
      <alignment horizontal="center" vertical="center" wrapText="1"/>
    </xf>
    <xf numFmtId="165" fontId="51" fillId="0" borderId="0" xfId="3" applyNumberFormat="1" applyFont="1" applyBorder="1" applyAlignment="1" applyProtection="1">
      <alignment horizontal="center" vertical="center" wrapText="1"/>
    </xf>
    <xf numFmtId="0" fontId="51" fillId="0" borderId="145" xfId="3" applyFont="1" applyBorder="1" applyAlignment="1" applyProtection="1">
      <alignment horizontal="center" vertical="center" wrapText="1"/>
    </xf>
    <xf numFmtId="0" fontId="62" fillId="0" borderId="74" xfId="3" applyNumberFormat="1" applyFont="1" applyBorder="1" applyAlignment="1" applyProtection="1">
      <alignment horizontal="center"/>
      <protection locked="0"/>
    </xf>
    <xf numFmtId="0" fontId="62" fillId="0" borderId="74" xfId="3" applyFont="1" applyBorder="1" applyAlignment="1" applyProtection="1">
      <alignment horizontal="center"/>
      <protection locked="0"/>
    </xf>
    <xf numFmtId="0" fontId="62" fillId="0" borderId="74" xfId="3" applyFont="1" applyBorder="1" applyAlignment="1" applyProtection="1">
      <alignment horizontal="center" vertical="center"/>
      <protection locked="0"/>
    </xf>
    <xf numFmtId="0" fontId="51"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xdr:col>
          <xdr:colOff>914400</xdr:colOff>
          <xdr:row>7</xdr:row>
          <xdr:rowOff>38100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412615A6-143A-4B25-AC84-B120B0A255F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L32" sqref="L32"/>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7" t="s">
        <v>425</v>
      </c>
      <c r="J1" s="1998"/>
      <c r="K1" s="1998"/>
      <c r="L1" s="1998"/>
      <c r="M1" s="1998"/>
      <c r="N1" s="1998"/>
      <c r="O1" s="1998"/>
      <c r="P1" s="1998"/>
      <c r="Q1" s="1998"/>
      <c r="R1" s="1998"/>
      <c r="S1" s="1998"/>
    </row>
    <row r="2" spans="1:28" ht="12" customHeight="1" x14ac:dyDescent="0.2">
      <c r="A2" s="47" t="s">
        <v>1684</v>
      </c>
      <c r="D2" s="48"/>
      <c r="I2" s="1999" t="s">
        <v>1036</v>
      </c>
      <c r="J2" s="1998"/>
      <c r="K2" s="1998"/>
      <c r="L2" s="1998"/>
      <c r="M2" s="1998"/>
      <c r="N2" s="1998"/>
      <c r="O2" s="1998"/>
      <c r="P2" s="1998"/>
      <c r="Q2" s="1998"/>
      <c r="R2" s="1998"/>
      <c r="S2" s="1998"/>
    </row>
    <row r="3" spans="1:28" ht="12" customHeight="1" x14ac:dyDescent="0.2">
      <c r="A3" s="155" t="s">
        <v>1685</v>
      </c>
      <c r="B3" s="156"/>
      <c r="C3" s="156"/>
      <c r="D3" s="157"/>
      <c r="I3" s="1999" t="s">
        <v>54</v>
      </c>
      <c r="J3" s="1998"/>
      <c r="K3" s="1998"/>
      <c r="L3" s="1998"/>
      <c r="M3" s="1998"/>
      <c r="N3" s="1998"/>
      <c r="O3" s="1998"/>
      <c r="P3" s="1998"/>
      <c r="Q3" s="1998"/>
      <c r="R3" s="1998"/>
      <c r="S3" s="1998"/>
    </row>
    <row r="4" spans="1:28" ht="12" customHeight="1" x14ac:dyDescent="0.2">
      <c r="A4" s="37"/>
      <c r="I4" s="1999" t="s">
        <v>545</v>
      </c>
      <c r="J4" s="1998"/>
      <c r="K4" s="1998"/>
      <c r="L4" s="1998"/>
      <c r="M4" s="1998"/>
      <c r="N4" s="1998"/>
      <c r="O4" s="1998"/>
      <c r="P4" s="1998"/>
      <c r="Q4" s="1998"/>
      <c r="R4" s="1998"/>
      <c r="S4" s="1998"/>
    </row>
    <row r="5" spans="1:28" ht="14.1" customHeight="1" x14ac:dyDescent="0.2">
      <c r="B5" s="104"/>
      <c r="C5" s="26" t="s">
        <v>966</v>
      </c>
      <c r="D5" s="84"/>
      <c r="E5" s="84"/>
      <c r="H5" s="38"/>
      <c r="I5" s="2007" t="s">
        <v>701</v>
      </c>
      <c r="J5" s="2006"/>
      <c r="K5" s="2006"/>
      <c r="L5" s="2006"/>
      <c r="M5" s="2006"/>
      <c r="N5" s="2006"/>
      <c r="O5" s="2006"/>
      <c r="P5" s="2006"/>
      <c r="Q5" s="2006"/>
      <c r="R5" s="2006"/>
      <c r="S5" s="2006"/>
    </row>
    <row r="6" spans="1:28" ht="14.1" customHeight="1" x14ac:dyDescent="0.2">
      <c r="B6" s="104" t="s">
        <v>2084</v>
      </c>
      <c r="C6" s="26" t="s">
        <v>967</v>
      </c>
      <c r="D6" s="84"/>
      <c r="E6" s="84"/>
      <c r="I6" s="2005" t="s">
        <v>938</v>
      </c>
      <c r="J6" s="2006"/>
      <c r="K6" s="2006"/>
      <c r="L6" s="2006"/>
      <c r="M6" s="2006"/>
      <c r="N6" s="2006"/>
      <c r="O6" s="2006"/>
      <c r="P6" s="2006"/>
      <c r="Q6" s="2006"/>
      <c r="R6" s="2006"/>
      <c r="S6" s="2006"/>
    </row>
    <row r="7" spans="1:28" ht="12.2" customHeight="1" x14ac:dyDescent="0.2">
      <c r="I7" s="2000">
        <v>43281</v>
      </c>
      <c r="J7" s="2001"/>
      <c r="K7" s="2001"/>
      <c r="L7" s="2001"/>
      <c r="M7" s="2001"/>
      <c r="N7" s="2001"/>
      <c r="O7" s="2001"/>
      <c r="P7" s="2001"/>
      <c r="Q7" s="2001"/>
      <c r="R7" s="2001"/>
      <c r="S7" s="2001"/>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2" t="s">
        <v>695</v>
      </c>
      <c r="J9" s="2003"/>
      <c r="K9" s="2003"/>
      <c r="L9" s="2003"/>
      <c r="M9" s="2003"/>
      <c r="N9" s="2003"/>
      <c r="O9" s="2003"/>
      <c r="P9" s="2003"/>
      <c r="Q9" s="2003"/>
      <c r="R9" s="2003"/>
      <c r="S9" s="2004"/>
      <c r="T9" s="2018" t="s">
        <v>554</v>
      </c>
      <c r="U9" s="2019"/>
      <c r="V9" s="2019"/>
      <c r="W9" s="2019"/>
      <c r="X9" s="2019"/>
      <c r="Y9" s="2019"/>
      <c r="Z9" s="2019"/>
      <c r="AA9" s="2020"/>
    </row>
    <row r="10" spans="1:28" ht="13.5" customHeight="1" x14ac:dyDescent="0.2">
      <c r="A10" s="2025" t="s">
        <v>696</v>
      </c>
      <c r="B10" s="2026"/>
      <c r="C10" s="2026"/>
      <c r="D10" s="2026"/>
      <c r="E10" s="2026"/>
      <c r="F10" s="2026"/>
      <c r="G10" s="2026"/>
      <c r="H10" s="2027"/>
      <c r="I10" s="29"/>
      <c r="J10" s="30"/>
      <c r="K10" s="28"/>
      <c r="R10" s="30"/>
      <c r="S10" s="30"/>
      <c r="T10" s="2021"/>
      <c r="U10" s="2006"/>
      <c r="V10" s="2006"/>
      <c r="W10" s="2006"/>
      <c r="X10" s="2006"/>
      <c r="Y10" s="2006"/>
      <c r="Z10" s="2006"/>
      <c r="AA10" s="2012"/>
    </row>
    <row r="11" spans="1:28" ht="14.25" customHeight="1" x14ac:dyDescent="0.2">
      <c r="A11" s="2028" t="s">
        <v>1012</v>
      </c>
      <c r="B11" s="2029"/>
      <c r="C11" s="2029"/>
      <c r="D11" s="2029"/>
      <c r="E11" s="2029"/>
      <c r="F11" s="2029"/>
      <c r="G11" s="2029"/>
      <c r="H11" s="2030"/>
      <c r="I11" s="27"/>
      <c r="J11" s="74"/>
      <c r="K11" s="27"/>
      <c r="O11" s="148" t="s">
        <v>2084</v>
      </c>
      <c r="P11" s="100" t="s">
        <v>210</v>
      </c>
      <c r="Q11" s="30"/>
      <c r="R11" s="28"/>
      <c r="S11" s="27"/>
      <c r="T11" s="2022"/>
      <c r="U11" s="2023"/>
      <c r="V11" s="2023"/>
      <c r="W11" s="2023"/>
      <c r="X11" s="2023"/>
      <c r="Y11" s="2023"/>
      <c r="Z11" s="2023"/>
      <c r="AA11" s="2024"/>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2">
        <v>1009700045</v>
      </c>
      <c r="B13" s="2033"/>
      <c r="C13" s="2033"/>
      <c r="D13" s="2033"/>
      <c r="E13" s="2033"/>
      <c r="F13" s="2033"/>
      <c r="G13" s="2033"/>
      <c r="H13" s="2034"/>
      <c r="I13" s="31"/>
      <c r="J13" s="30"/>
      <c r="K13" s="28"/>
      <c r="L13" s="30"/>
      <c r="M13" s="30"/>
      <c r="N13" s="30"/>
      <c r="O13" s="30"/>
      <c r="P13" s="30"/>
      <c r="Q13" s="30"/>
      <c r="R13" s="30"/>
      <c r="S13" s="30"/>
      <c r="T13" s="2037" t="s">
        <v>2077</v>
      </c>
      <c r="U13" s="2038"/>
      <c r="V13" s="2038"/>
      <c r="W13" s="2038"/>
      <c r="X13" s="2038"/>
      <c r="Y13" s="2039"/>
      <c r="Z13" s="2039"/>
      <c r="AA13" s="2040"/>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1" t="s">
        <v>2085</v>
      </c>
      <c r="B15" s="2035"/>
      <c r="C15" s="2035"/>
      <c r="D15" s="2035"/>
      <c r="E15" s="2035"/>
      <c r="F15" s="2035"/>
      <c r="G15" s="2035"/>
      <c r="H15" s="2036"/>
      <c r="T15" s="2041" t="s">
        <v>2091</v>
      </c>
      <c r="U15" s="1985"/>
      <c r="V15" s="1985"/>
      <c r="W15" s="1985"/>
      <c r="X15" s="1985"/>
      <c r="Y15" s="2042"/>
      <c r="Z15" s="2042"/>
      <c r="AA15" s="2043"/>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1" t="s">
        <v>2094</v>
      </c>
      <c r="B17" s="1992"/>
      <c r="C17" s="1992"/>
      <c r="D17" s="1992"/>
      <c r="E17" s="1992"/>
      <c r="F17" s="1992"/>
      <c r="G17" s="1992"/>
      <c r="H17" s="2017"/>
      <c r="T17" s="2048" t="s">
        <v>2078</v>
      </c>
      <c r="U17" s="2049"/>
      <c r="V17" s="2049"/>
      <c r="W17" s="2049"/>
      <c r="X17" s="2049"/>
      <c r="Y17" s="2049"/>
      <c r="Z17" s="2049"/>
      <c r="AA17" s="2050"/>
    </row>
    <row r="18" spans="1:27" ht="13.5" customHeight="1" x14ac:dyDescent="0.2">
      <c r="A18" s="85" t="s">
        <v>551</v>
      </c>
      <c r="B18" s="76"/>
      <c r="C18" s="72"/>
      <c r="D18" s="76"/>
      <c r="E18" s="76"/>
      <c r="F18" s="76"/>
      <c r="G18" s="76"/>
      <c r="H18" s="56"/>
      <c r="I18" s="2016" t="s">
        <v>697</v>
      </c>
      <c r="J18" s="1967"/>
      <c r="K18" s="1967"/>
      <c r="L18" s="1967"/>
      <c r="M18" s="1967"/>
      <c r="N18" s="1967"/>
      <c r="O18" s="1967"/>
      <c r="P18" s="1967"/>
      <c r="Q18" s="1967"/>
      <c r="R18" s="1967"/>
      <c r="S18" s="1968"/>
      <c r="T18" s="85" t="s">
        <v>735</v>
      </c>
      <c r="U18" s="51"/>
      <c r="V18" s="72"/>
      <c r="W18" s="50"/>
      <c r="X18" s="85" t="s">
        <v>284</v>
      </c>
      <c r="Y18" s="81"/>
      <c r="Z18" s="159" t="s">
        <v>698</v>
      </c>
      <c r="AA18" s="46"/>
    </row>
    <row r="19" spans="1:27" ht="13.5" customHeight="1" x14ac:dyDescent="0.2">
      <c r="A19" s="2031" t="s">
        <v>2086</v>
      </c>
      <c r="B19" s="1977"/>
      <c r="C19" s="1977"/>
      <c r="D19" s="1977"/>
      <c r="E19" s="1977"/>
      <c r="F19" s="1977"/>
      <c r="G19" s="1977"/>
      <c r="H19" s="1957"/>
      <c r="I19" s="30"/>
      <c r="J19" s="99"/>
      <c r="K19" s="40"/>
      <c r="L19" s="38"/>
      <c r="M19" s="112" t="s">
        <v>333</v>
      </c>
      <c r="P19" s="27"/>
      <c r="Q19" s="27"/>
      <c r="R19" s="27"/>
      <c r="S19" s="31"/>
      <c r="T19" s="2031" t="s">
        <v>2079</v>
      </c>
      <c r="U19" s="1956"/>
      <c r="V19" s="1956"/>
      <c r="W19" s="1957"/>
      <c r="X19" s="2046" t="s">
        <v>2080</v>
      </c>
      <c r="Y19" s="2047"/>
      <c r="Z19" s="2044">
        <v>62702</v>
      </c>
      <c r="AA19" s="2045"/>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5" t="s">
        <v>2087</v>
      </c>
      <c r="B21" s="1956"/>
      <c r="C21" s="1956"/>
      <c r="D21" s="1956"/>
      <c r="E21" s="1956"/>
      <c r="F21" s="1956"/>
      <c r="G21" s="1956"/>
      <c r="H21" s="1957"/>
      <c r="I21" s="2011" t="s">
        <v>699</v>
      </c>
      <c r="J21" s="2006"/>
      <c r="K21" s="2006"/>
      <c r="L21" s="2006"/>
      <c r="M21" s="2006"/>
      <c r="N21" s="2006"/>
      <c r="O21" s="2006"/>
      <c r="P21" s="2006"/>
      <c r="Q21" s="2006"/>
      <c r="R21" s="2006"/>
      <c r="S21" s="2012"/>
      <c r="T21" s="2055" t="s">
        <v>2081</v>
      </c>
      <c r="U21" s="2056"/>
      <c r="V21" s="2056"/>
      <c r="W21" s="2056"/>
      <c r="X21" s="2061" t="s">
        <v>2082</v>
      </c>
      <c r="Y21" s="2062"/>
      <c r="Z21" s="2062"/>
      <c r="AA21" s="2063"/>
    </row>
    <row r="22" spans="1:27" ht="13.5" customHeight="1" x14ac:dyDescent="0.2">
      <c r="A22" s="87" t="s">
        <v>552</v>
      </c>
      <c r="B22" s="59"/>
      <c r="C22" s="59"/>
      <c r="D22" s="59"/>
      <c r="E22" s="59"/>
      <c r="F22" s="59"/>
      <c r="G22" s="59"/>
      <c r="H22" s="60"/>
      <c r="I22" s="2013" t="s">
        <v>1504</v>
      </c>
      <c r="J22" s="2014"/>
      <c r="K22" s="2014"/>
      <c r="L22" s="2014"/>
      <c r="M22" s="2014"/>
      <c r="N22" s="2014"/>
      <c r="O22" s="2014"/>
      <c r="P22" s="2014"/>
      <c r="Q22" s="2014"/>
      <c r="R22" s="2014"/>
      <c r="S22" s="2015"/>
      <c r="T22" s="85" t="s">
        <v>1596</v>
      </c>
      <c r="U22" s="51"/>
      <c r="V22" s="72"/>
      <c r="W22" s="51"/>
      <c r="X22" s="160" t="s">
        <v>1385</v>
      </c>
      <c r="Z22" s="45"/>
      <c r="AA22" s="46"/>
    </row>
    <row r="23" spans="1:27" ht="13.5" customHeight="1" x14ac:dyDescent="0.2">
      <c r="A23" s="2008"/>
      <c r="B23" s="2009"/>
      <c r="C23" s="2009"/>
      <c r="D23" s="2009"/>
      <c r="E23" s="2009"/>
      <c r="F23" s="2009"/>
      <c r="G23" s="2009"/>
      <c r="H23" s="2010"/>
      <c r="T23" s="1991" t="s">
        <v>2083</v>
      </c>
      <c r="U23" s="2054"/>
      <c r="V23" s="2054"/>
      <c r="W23" s="2054"/>
      <c r="X23" s="2058">
        <v>43466</v>
      </c>
      <c r="Y23" s="2059"/>
      <c r="Z23" s="2059"/>
      <c r="AA23" s="2060"/>
    </row>
    <row r="24" spans="1:27" ht="14.1" customHeight="1" x14ac:dyDescent="0.2">
      <c r="A24" s="88" t="s">
        <v>698</v>
      </c>
      <c r="B24" s="49"/>
      <c r="C24" s="49"/>
      <c r="D24" s="49"/>
      <c r="E24" s="49"/>
      <c r="F24" s="49"/>
      <c r="G24" s="49"/>
      <c r="H24" s="61"/>
      <c r="J24" s="1978" t="str">
        <f>IF(B5="x",IF(AUDITCHECK!D29="AFR form Incomplete.","",IF(AUDITCHECK!D29="Deficit reduction plan is required.","School District must complete a deficit reduction plan in the 2018-2019 Budget",)),"")</f>
        <v/>
      </c>
      <c r="K24" s="1978"/>
      <c r="L24" s="1978"/>
      <c r="M24" s="1978"/>
      <c r="N24" s="1978"/>
      <c r="O24" s="1978"/>
      <c r="P24" s="1978"/>
      <c r="Q24" s="1978"/>
      <c r="R24" s="1978"/>
      <c r="S24" s="1979"/>
      <c r="T24" s="105" t="s">
        <v>552</v>
      </c>
      <c r="U24" s="106"/>
      <c r="V24" s="106"/>
      <c r="W24" s="106"/>
      <c r="X24" s="107"/>
      <c r="Y24" s="107"/>
      <c r="Z24" s="107"/>
      <c r="AA24" s="108"/>
    </row>
    <row r="25" spans="1:27" ht="14.1" customHeight="1" x14ac:dyDescent="0.2">
      <c r="A25" s="1955">
        <v>62691</v>
      </c>
      <c r="B25" s="1956"/>
      <c r="C25" s="1956"/>
      <c r="D25" s="1956"/>
      <c r="E25" s="1956"/>
      <c r="F25" s="1956"/>
      <c r="G25" s="1956"/>
      <c r="H25" s="1957"/>
      <c r="I25" s="113"/>
      <c r="J25" s="1980"/>
      <c r="K25" s="1980"/>
      <c r="L25" s="1980"/>
      <c r="M25" s="1980"/>
      <c r="N25" s="1980"/>
      <c r="O25" s="1980"/>
      <c r="P25" s="1980"/>
      <c r="Q25" s="1980"/>
      <c r="R25" s="1980"/>
      <c r="S25" s="1981"/>
      <c r="T25" s="2051"/>
      <c r="U25" s="2052"/>
      <c r="V25" s="2052"/>
      <c r="W25" s="2052"/>
      <c r="X25" s="2052"/>
      <c r="Y25" s="2052"/>
      <c r="Z25" s="2052"/>
      <c r="AA25" s="2053"/>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6" t="s">
        <v>1591</v>
      </c>
      <c r="J27" s="1967"/>
      <c r="K27" s="1967"/>
      <c r="L27" s="1967"/>
      <c r="M27" s="1967"/>
      <c r="N27" s="1967"/>
      <c r="O27" s="1967"/>
      <c r="P27" s="1967"/>
      <c r="Q27" s="1967"/>
      <c r="R27" s="1967"/>
      <c r="S27" s="1968"/>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t="s">
        <v>2084</v>
      </c>
      <c r="C29" s="124" t="s">
        <v>874</v>
      </c>
      <c r="D29" s="114"/>
      <c r="E29" s="136"/>
      <c r="F29" s="141" t="s">
        <v>1383</v>
      </c>
      <c r="G29" s="114"/>
      <c r="I29" s="54"/>
      <c r="J29" s="102"/>
      <c r="K29" s="28" t="s">
        <v>597</v>
      </c>
      <c r="L29" s="148" t="s">
        <v>2084</v>
      </c>
      <c r="M29" s="40" t="s">
        <v>101</v>
      </c>
      <c r="N29" s="32" t="s">
        <v>1604</v>
      </c>
      <c r="O29" s="32"/>
      <c r="P29" s="32"/>
      <c r="Q29" s="32"/>
      <c r="R29" s="32"/>
      <c r="S29" s="123"/>
      <c r="T29" s="6"/>
      <c r="U29" s="6"/>
      <c r="V29" s="6"/>
      <c r="W29" s="6"/>
      <c r="X29" s="6"/>
      <c r="Y29" s="6"/>
      <c r="Z29" s="6"/>
      <c r="AA29" s="132"/>
    </row>
    <row r="30" spans="1:27" ht="13.5" customHeight="1" x14ac:dyDescent="0.2">
      <c r="A30" s="153"/>
      <c r="B30" s="136"/>
      <c r="C30" s="124" t="s">
        <v>1226</v>
      </c>
      <c r="D30" s="28"/>
      <c r="E30" s="28"/>
      <c r="F30" s="140"/>
      <c r="G30" s="114"/>
      <c r="H30" s="114"/>
      <c r="I30" s="54"/>
      <c r="J30" s="102"/>
      <c r="K30" s="28" t="s">
        <v>597</v>
      </c>
      <c r="L30" s="148" t="s">
        <v>2084</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2084</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7"/>
      <c r="Q35" s="1956"/>
      <c r="R35" s="1956"/>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1" t="s">
        <v>2088</v>
      </c>
      <c r="B38" s="1992"/>
      <c r="C38" s="1992"/>
      <c r="D38" s="1992"/>
      <c r="E38" s="1992"/>
      <c r="F38" s="1956"/>
      <c r="G38" s="1956"/>
      <c r="H38" s="1957"/>
      <c r="I38" s="1984"/>
      <c r="J38" s="1985"/>
      <c r="K38" s="1985"/>
      <c r="L38" s="1985"/>
      <c r="M38" s="1985"/>
      <c r="N38" s="1985"/>
      <c r="O38" s="1985"/>
      <c r="P38" s="1986"/>
      <c r="Q38" s="1986"/>
      <c r="R38" s="1986"/>
      <c r="S38" s="1987"/>
      <c r="T38" s="2041"/>
      <c r="U38" s="1985"/>
      <c r="V38" s="1985"/>
      <c r="W38" s="1985"/>
      <c r="X38" s="1986"/>
      <c r="Y38" s="1986"/>
      <c r="Z38" s="1986"/>
      <c r="AA38" s="1987"/>
    </row>
    <row r="39" spans="1:27" ht="12" customHeight="1" x14ac:dyDescent="0.2">
      <c r="A39" s="1961" t="s">
        <v>552</v>
      </c>
      <c r="B39" s="1962"/>
      <c r="C39" s="72"/>
      <c r="D39" s="69"/>
      <c r="E39" s="69"/>
      <c r="F39" s="79"/>
      <c r="G39" s="69"/>
      <c r="H39" s="56"/>
      <c r="I39" s="1961" t="s">
        <v>552</v>
      </c>
      <c r="J39" s="1962"/>
      <c r="K39" s="1962"/>
      <c r="L39" s="1962"/>
      <c r="M39" s="1962"/>
      <c r="N39" s="67"/>
      <c r="O39" s="72"/>
      <c r="P39" s="72"/>
      <c r="Q39" s="78"/>
      <c r="R39" s="72"/>
      <c r="S39" s="56"/>
      <c r="T39" s="72" t="s">
        <v>552</v>
      </c>
      <c r="U39" s="51"/>
      <c r="V39" s="72"/>
      <c r="W39" s="50"/>
      <c r="X39" s="78"/>
      <c r="Y39" s="45"/>
      <c r="Z39" s="45"/>
      <c r="AA39" s="46"/>
    </row>
    <row r="40" spans="1:27" ht="13.5" customHeight="1" x14ac:dyDescent="0.2">
      <c r="A40" s="1969" t="s">
        <v>2089</v>
      </c>
      <c r="B40" s="1970"/>
      <c r="C40" s="1971"/>
      <c r="D40" s="1971"/>
      <c r="E40" s="1971"/>
      <c r="F40" s="1972"/>
      <c r="G40" s="1972"/>
      <c r="H40" s="1973"/>
      <c r="I40" s="1994"/>
      <c r="J40" s="1995"/>
      <c r="K40" s="1995"/>
      <c r="L40" s="1995"/>
      <c r="M40" s="1995"/>
      <c r="N40" s="1995"/>
      <c r="O40" s="1995"/>
      <c r="P40" s="1995"/>
      <c r="Q40" s="1995"/>
      <c r="R40" s="1995"/>
      <c r="S40" s="1996"/>
      <c r="T40" s="1994"/>
      <c r="U40" s="2057"/>
      <c r="V40" s="1995"/>
      <c r="W40" s="1995"/>
      <c r="X40" s="1995"/>
      <c r="Y40" s="1995"/>
      <c r="Z40" s="1995"/>
      <c r="AA40" s="1996"/>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3" t="s">
        <v>2090</v>
      </c>
      <c r="B42" s="1975"/>
      <c r="C42" s="1976"/>
      <c r="D42" s="1974"/>
      <c r="E42" s="1975"/>
      <c r="F42" s="1975"/>
      <c r="G42" s="1975"/>
      <c r="H42" s="1976"/>
      <c r="I42" s="1958"/>
      <c r="J42" s="1959"/>
      <c r="K42" s="1959"/>
      <c r="L42" s="1959"/>
      <c r="M42" s="1959"/>
      <c r="N42" s="1959"/>
      <c r="O42" s="1960"/>
      <c r="P42" s="1993"/>
      <c r="Q42" s="1959"/>
      <c r="R42" s="1959"/>
      <c r="S42" s="1960"/>
      <c r="T42" s="1958"/>
      <c r="U42" s="1959"/>
      <c r="V42" s="1959"/>
      <c r="W42" s="1960"/>
      <c r="X42" s="1993"/>
      <c r="Y42" s="1959"/>
      <c r="Z42" s="1959"/>
      <c r="AA42" s="1960"/>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88"/>
      <c r="B44" s="1989"/>
      <c r="C44" s="1989"/>
      <c r="D44" s="1989"/>
      <c r="E44" s="1989"/>
      <c r="F44" s="1989"/>
      <c r="G44" s="1989"/>
      <c r="H44" s="1990"/>
      <c r="I44" s="1963"/>
      <c r="J44" s="1964"/>
      <c r="K44" s="1964"/>
      <c r="L44" s="1964"/>
      <c r="M44" s="1964"/>
      <c r="N44" s="1964"/>
      <c r="O44" s="1964"/>
      <c r="P44" s="1964"/>
      <c r="Q44" s="1964"/>
      <c r="R44" s="1964"/>
      <c r="S44" s="1965"/>
      <c r="T44" s="1963"/>
      <c r="U44" s="1982"/>
      <c r="V44" s="1982"/>
      <c r="W44" s="1982"/>
      <c r="X44" s="1982"/>
      <c r="Y44" s="1982"/>
      <c r="Z44" s="1964"/>
      <c r="AA44" s="1965"/>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2"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F3" sqref="F3"/>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7" t="s">
        <v>106</v>
      </c>
    </row>
    <row r="2" spans="1:6" ht="39.75" customHeight="1" x14ac:dyDescent="0.2">
      <c r="A2" s="2197" t="s">
        <v>1905</v>
      </c>
      <c r="B2" s="1550" t="s">
        <v>2037</v>
      </c>
      <c r="C2" s="715" t="s">
        <v>1910</v>
      </c>
      <c r="D2" s="715" t="s">
        <v>1911</v>
      </c>
      <c r="E2" s="715" t="s">
        <v>1912</v>
      </c>
      <c r="F2" s="715" t="s">
        <v>1913</v>
      </c>
    </row>
    <row r="3" spans="1:6" ht="12" customHeight="1" x14ac:dyDescent="0.2">
      <c r="A3" s="2198"/>
      <c r="B3" s="1547"/>
      <c r="C3" s="1548"/>
      <c r="D3" s="1549" t="s">
        <v>274</v>
      </c>
      <c r="E3" s="1548"/>
      <c r="F3" s="1549" t="s">
        <v>275</v>
      </c>
    </row>
    <row r="4" spans="1:6" ht="13.7" customHeight="1" x14ac:dyDescent="0.2">
      <c r="A4" s="716" t="s">
        <v>1217</v>
      </c>
      <c r="B4" s="1771">
        <f>'Revenues 9-14'!C5</f>
        <v>0</v>
      </c>
      <c r="C4" s="1546"/>
      <c r="D4" s="1774">
        <f>B4-C4</f>
        <v>0</v>
      </c>
      <c r="E4" s="1546"/>
      <c r="F4" s="1774">
        <f>E4-C4</f>
        <v>0</v>
      </c>
    </row>
    <row r="5" spans="1:6" ht="13.7" customHeight="1" x14ac:dyDescent="0.2">
      <c r="A5" s="716" t="s">
        <v>925</v>
      </c>
      <c r="B5" s="1772">
        <f>'Revenues 9-14'!D5</f>
        <v>0</v>
      </c>
      <c r="C5" s="585"/>
      <c r="D5" s="1775">
        <f t="shared" ref="D5:D18" si="0">B5-C5</f>
        <v>0</v>
      </c>
      <c r="E5" s="585"/>
      <c r="F5" s="1775">
        <f>E5-C5</f>
        <v>0</v>
      </c>
    </row>
    <row r="6" spans="1:6" ht="13.7" customHeight="1" x14ac:dyDescent="0.2">
      <c r="A6" s="716" t="s">
        <v>431</v>
      </c>
      <c r="B6" s="1772">
        <f>'Revenues 9-14'!E5</f>
        <v>0</v>
      </c>
      <c r="C6" s="585"/>
      <c r="D6" s="1775">
        <f t="shared" si="0"/>
        <v>0</v>
      </c>
      <c r="E6" s="585"/>
      <c r="F6" s="1775">
        <f t="shared" ref="F6:F18" si="1">E6-C6</f>
        <v>0</v>
      </c>
    </row>
    <row r="7" spans="1:6" ht="13.7" customHeight="1" x14ac:dyDescent="0.2">
      <c r="A7" s="716" t="s">
        <v>157</v>
      </c>
      <c r="B7" s="1772">
        <f>'Revenues 9-14'!F5</f>
        <v>0</v>
      </c>
      <c r="C7" s="585"/>
      <c r="D7" s="1775">
        <f t="shared" si="0"/>
        <v>0</v>
      </c>
      <c r="E7" s="585"/>
      <c r="F7" s="1775">
        <f t="shared" si="1"/>
        <v>0</v>
      </c>
    </row>
    <row r="8" spans="1:6" ht="13.7" customHeight="1" x14ac:dyDescent="0.2">
      <c r="A8" s="716" t="s">
        <v>1241</v>
      </c>
      <c r="B8" s="1772">
        <f>'Revenues 9-14'!G5</f>
        <v>0</v>
      </c>
      <c r="C8" s="585"/>
      <c r="D8" s="1775">
        <f t="shared" si="0"/>
        <v>0</v>
      </c>
      <c r="E8" s="585"/>
      <c r="F8" s="1775">
        <f t="shared" si="1"/>
        <v>0</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0</v>
      </c>
      <c r="C10" s="585"/>
      <c r="D10" s="1775">
        <f t="shared" si="0"/>
        <v>0</v>
      </c>
      <c r="E10" s="585"/>
      <c r="F10" s="1775">
        <f t="shared" si="1"/>
        <v>0</v>
      </c>
    </row>
    <row r="11" spans="1:6" x14ac:dyDescent="0.2">
      <c r="A11" s="716" t="s">
        <v>429</v>
      </c>
      <c r="B11" s="1772">
        <f>'Revenues 9-14'!J5</f>
        <v>0</v>
      </c>
      <c r="C11" s="585"/>
      <c r="D11" s="1775">
        <f t="shared" si="0"/>
        <v>0</v>
      </c>
      <c r="E11" s="585"/>
      <c r="F11" s="1775">
        <f t="shared" si="1"/>
        <v>0</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993</v>
      </c>
      <c r="B13" s="1772">
        <f>SUM('Revenues 9-14'!C6:D6)</f>
        <v>0</v>
      </c>
      <c r="C13" s="585"/>
      <c r="D13" s="1775">
        <f t="shared" si="0"/>
        <v>0</v>
      </c>
      <c r="E13" s="585"/>
      <c r="F13" s="1775">
        <f t="shared" si="1"/>
        <v>0</v>
      </c>
    </row>
    <row r="14" spans="1:6" ht="13.7" customHeight="1" x14ac:dyDescent="0.2">
      <c r="A14" s="716" t="s">
        <v>430</v>
      </c>
      <c r="B14" s="1772">
        <f>SUM('Revenues 9-14'!C7:D7,'Revenues 9-14'!F7:H7)</f>
        <v>0</v>
      </c>
      <c r="C14" s="585"/>
      <c r="D14" s="1775">
        <f t="shared" si="0"/>
        <v>0</v>
      </c>
      <c r="E14" s="585"/>
      <c r="F14" s="1775">
        <f t="shared" si="1"/>
        <v>0</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0</v>
      </c>
      <c r="C16" s="585"/>
      <c r="D16" s="1775">
        <f t="shared" si="0"/>
        <v>0</v>
      </c>
      <c r="E16" s="585"/>
      <c r="F16" s="1775">
        <f t="shared" si="1"/>
        <v>0</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0</v>
      </c>
      <c r="C19" s="1773">
        <f>SUM(C4:C18)</f>
        <v>0</v>
      </c>
      <c r="D19" s="1773">
        <f>SUM(D4:D18)</f>
        <v>0</v>
      </c>
      <c r="E19" s="1773">
        <f>SUM(E4:E18)</f>
        <v>0</v>
      </c>
      <c r="F19" s="1773">
        <f>SUM(F4:F18)</f>
        <v>0</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2" type="noConversion"/>
  <printOptions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sqref="A1:B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19" t="s">
        <v>650</v>
      </c>
      <c r="B1" s="2217"/>
      <c r="C1" s="722"/>
    </row>
    <row r="2" spans="1:7" ht="33.75" x14ac:dyDescent="0.2">
      <c r="A2" s="2224" t="s">
        <v>1905</v>
      </c>
      <c r="B2" s="2225"/>
      <c r="C2" s="1908" t="s">
        <v>2038</v>
      </c>
      <c r="D2" s="724" t="s">
        <v>2045</v>
      </c>
      <c r="E2" s="724" t="s">
        <v>2046</v>
      </c>
      <c r="F2" s="1908" t="s">
        <v>2039</v>
      </c>
    </row>
    <row r="3" spans="1:7" ht="15.75" customHeight="1" x14ac:dyDescent="0.2">
      <c r="A3" s="2226" t="s">
        <v>1176</v>
      </c>
      <c r="B3" s="2227"/>
      <c r="C3" s="2220"/>
      <c r="D3" s="2221"/>
      <c r="E3" s="2221"/>
      <c r="F3" s="2222"/>
    </row>
    <row r="4" spans="1:7" ht="12.75" customHeight="1" thickBot="1" x14ac:dyDescent="0.25">
      <c r="A4" s="2214" t="s">
        <v>651</v>
      </c>
      <c r="B4" s="2215"/>
      <c r="C4" s="581"/>
      <c r="D4" s="581"/>
      <c r="E4" s="581"/>
      <c r="F4" s="1777">
        <f>SUM(C4+D4)-E4</f>
        <v>0</v>
      </c>
    </row>
    <row r="5" spans="1:7" ht="15.75" customHeight="1" thickTop="1" x14ac:dyDescent="0.2">
      <c r="A5" s="2218" t="s">
        <v>1172</v>
      </c>
      <c r="B5" s="2213"/>
      <c r="C5" s="2207"/>
      <c r="D5" s="2208"/>
      <c r="E5" s="2208"/>
      <c r="F5" s="2209"/>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10" t="s">
        <v>652</v>
      </c>
      <c r="B15" s="2211"/>
      <c r="C15" s="1777">
        <f>SUM(C6:C14)</f>
        <v>0</v>
      </c>
      <c r="D15" s="1777">
        <f>SUM(D6:D14)</f>
        <v>0</v>
      </c>
      <c r="E15" s="1777">
        <f>SUM(E6:E14)</f>
        <v>0</v>
      </c>
      <c r="F15" s="1777">
        <f>SUM(F6:F14)</f>
        <v>0</v>
      </c>
      <c r="G15" s="552"/>
    </row>
    <row r="16" spans="1:7" s="202" customFormat="1" ht="15.75" customHeight="1" thickTop="1" x14ac:dyDescent="0.2">
      <c r="A16" s="2223" t="s">
        <v>1173</v>
      </c>
      <c r="B16" s="2213"/>
      <c r="C16" s="2207"/>
      <c r="D16" s="2208"/>
      <c r="E16" s="2208"/>
      <c r="F16" s="2209"/>
    </row>
    <row r="17" spans="1:11" ht="12.75" customHeight="1" thickBot="1" x14ac:dyDescent="0.25">
      <c r="A17" s="2205" t="s">
        <v>66</v>
      </c>
      <c r="B17" s="2206"/>
      <c r="C17" s="727"/>
      <c r="D17" s="585"/>
      <c r="E17" s="727"/>
      <c r="F17" s="1777">
        <f>SUM(C17+D17)-E17</f>
        <v>0</v>
      </c>
    </row>
    <row r="18" spans="1:11" ht="12.75" customHeight="1" thickTop="1" thickBot="1" x14ac:dyDescent="0.25">
      <c r="A18" s="2205" t="s">
        <v>6</v>
      </c>
      <c r="B18" s="2206"/>
      <c r="C18" s="727"/>
      <c r="D18" s="585"/>
      <c r="E18" s="727"/>
      <c r="F18" s="1777">
        <f>SUM(C18+D18)-E18</f>
        <v>0</v>
      </c>
    </row>
    <row r="19" spans="1:11" ht="12.75" customHeight="1" thickTop="1" thickBot="1" x14ac:dyDescent="0.25">
      <c r="A19" s="2205" t="s">
        <v>406</v>
      </c>
      <c r="B19" s="2206"/>
      <c r="C19" s="727"/>
      <c r="D19" s="585"/>
      <c r="E19" s="727"/>
      <c r="F19" s="1777">
        <f>SUM(C19+D19)-E19</f>
        <v>0</v>
      </c>
    </row>
    <row r="20" spans="1:11" ht="12.75" customHeight="1" thickTop="1" thickBot="1" x14ac:dyDescent="0.25">
      <c r="A20" s="2205" t="s">
        <v>468</v>
      </c>
      <c r="B20" s="2206"/>
      <c r="C20" s="727"/>
      <c r="D20" s="585"/>
      <c r="E20" s="727"/>
      <c r="F20" s="1777">
        <f>SUM(C20+D20)-E20</f>
        <v>0</v>
      </c>
    </row>
    <row r="21" spans="1:11" ht="14.25" thickTop="1" thickBot="1" x14ac:dyDescent="0.25">
      <c r="A21" s="2210" t="s">
        <v>653</v>
      </c>
      <c r="B21" s="2211"/>
      <c r="C21" s="1777">
        <f>SUM(C17:C20)</f>
        <v>0</v>
      </c>
      <c r="D21" s="1777">
        <f>SUM(D17:D20)</f>
        <v>0</v>
      </c>
      <c r="E21" s="1777">
        <f>SUM(E17:E20)</f>
        <v>0</v>
      </c>
      <c r="F21" s="1777">
        <f>SUM(F17:F20)</f>
        <v>0</v>
      </c>
      <c r="G21" s="552"/>
    </row>
    <row r="22" spans="1:11" ht="15.75" customHeight="1" thickTop="1" x14ac:dyDescent="0.2">
      <c r="A22" s="2212" t="s">
        <v>1174</v>
      </c>
      <c r="B22" s="2213"/>
      <c r="C22" s="2207"/>
      <c r="D22" s="2208"/>
      <c r="E22" s="2208"/>
      <c r="F22" s="2209"/>
    </row>
    <row r="23" spans="1:11" ht="13.5" thickBot="1" x14ac:dyDescent="0.25">
      <c r="A23" s="2214" t="s">
        <v>654</v>
      </c>
      <c r="B23" s="2215"/>
      <c r="C23" s="581"/>
      <c r="D23" s="581"/>
      <c r="E23" s="581"/>
      <c r="F23" s="1777">
        <f>SUM(C23+D23)-E23</f>
        <v>0</v>
      </c>
      <c r="G23" s="552"/>
    </row>
    <row r="24" spans="1:11" ht="15.75" customHeight="1" thickTop="1" x14ac:dyDescent="0.2">
      <c r="A24" s="2212" t="s">
        <v>1175</v>
      </c>
      <c r="B24" s="2213"/>
      <c r="C24" s="2207"/>
      <c r="D24" s="2208"/>
      <c r="E24" s="2208"/>
      <c r="F24" s="2209"/>
    </row>
    <row r="25" spans="1:11" ht="13.5" thickBot="1" x14ac:dyDescent="0.25">
      <c r="A25" s="2214" t="s">
        <v>655</v>
      </c>
      <c r="B25" s="2215"/>
      <c r="C25" s="581"/>
      <c r="D25" s="581"/>
      <c r="E25" s="581"/>
      <c r="F25" s="1777">
        <f>SUM(C25+D25)-E25</f>
        <v>0</v>
      </c>
      <c r="G25" s="552"/>
    </row>
    <row r="26" spans="1:11" ht="15.75" customHeight="1" thickTop="1" x14ac:dyDescent="0.2">
      <c r="A26" s="2218" t="s">
        <v>678</v>
      </c>
      <c r="B26" s="2213"/>
      <c r="C26" s="728"/>
      <c r="D26" s="728"/>
      <c r="E26" s="728"/>
      <c r="F26" s="729"/>
    </row>
    <row r="27" spans="1:11" ht="13.5" thickBot="1" x14ac:dyDescent="0.25">
      <c r="A27" s="2210" t="s">
        <v>1130</v>
      </c>
      <c r="B27" s="2211"/>
      <c r="C27" s="585"/>
      <c r="D27" s="585"/>
      <c r="E27" s="585"/>
      <c r="F27" s="1777">
        <f>SUM(C27+D27)-E27</f>
        <v>0</v>
      </c>
      <c r="G27" s="552"/>
    </row>
    <row r="28" spans="1:11" ht="7.5" customHeight="1" thickTop="1" x14ac:dyDescent="0.2">
      <c r="A28" s="594"/>
    </row>
    <row r="29" spans="1:11" ht="23.25" customHeight="1" x14ac:dyDescent="0.2">
      <c r="A29" s="2216" t="s">
        <v>603</v>
      </c>
      <c r="B29" s="2217"/>
      <c r="C29" s="730"/>
      <c r="D29" s="730"/>
      <c r="E29" s="730"/>
      <c r="F29" s="730"/>
      <c r="G29" s="730"/>
      <c r="H29" s="730"/>
      <c r="I29" s="730"/>
      <c r="J29" s="730"/>
    </row>
    <row r="30" spans="1:11" ht="33.75" x14ac:dyDescent="0.2">
      <c r="A30" s="1551" t="s">
        <v>1131</v>
      </c>
      <c r="B30" s="731" t="s">
        <v>1186</v>
      </c>
      <c r="C30" s="1909" t="s">
        <v>604</v>
      </c>
      <c r="D30" s="1909" t="s">
        <v>1772</v>
      </c>
      <c r="E30" s="1909" t="s">
        <v>2040</v>
      </c>
      <c r="F30" s="1909" t="s">
        <v>2041</v>
      </c>
      <c r="G30" s="1909" t="s">
        <v>2044</v>
      </c>
      <c r="H30" s="1909" t="s">
        <v>2042</v>
      </c>
      <c r="I30" s="1909" t="s">
        <v>2043</v>
      </c>
      <c r="J30" s="1910" t="s">
        <v>2</v>
      </c>
      <c r="K30" s="732"/>
    </row>
    <row r="31" spans="1:11" ht="12" customHeight="1" x14ac:dyDescent="0.2">
      <c r="A31" s="733"/>
      <c r="B31" s="734"/>
      <c r="C31" s="735"/>
      <c r="D31" s="736"/>
      <c r="E31" s="735"/>
      <c r="F31" s="735"/>
      <c r="G31" s="735"/>
      <c r="H31" s="735"/>
      <c r="I31" s="1778">
        <f>((E31+F31)-H31)+G31</f>
        <v>0</v>
      </c>
      <c r="J31" s="735"/>
      <c r="K31" s="737"/>
    </row>
    <row r="32" spans="1:11" ht="12" customHeight="1" x14ac:dyDescent="0.2">
      <c r="A32" s="733"/>
      <c r="B32" s="734"/>
      <c r="C32" s="735"/>
      <c r="D32" s="736"/>
      <c r="E32" s="735"/>
      <c r="F32" s="735"/>
      <c r="G32" s="735"/>
      <c r="H32" s="735"/>
      <c r="I32" s="1778">
        <f>((E32+F32)-H32)+G32</f>
        <v>0</v>
      </c>
      <c r="J32" s="735"/>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0</v>
      </c>
      <c r="D49" s="746"/>
      <c r="E49" s="1778">
        <f t="shared" ref="E49:J49" si="2">SUM(E31:E48)</f>
        <v>0</v>
      </c>
      <c r="F49" s="1778">
        <f t="shared" si="2"/>
        <v>0</v>
      </c>
      <c r="G49" s="1778">
        <f t="shared" si="2"/>
        <v>0</v>
      </c>
      <c r="H49" s="1778">
        <f t="shared" si="2"/>
        <v>0</v>
      </c>
      <c r="I49" s="1778">
        <f t="shared" si="2"/>
        <v>0</v>
      </c>
      <c r="J49" s="1778">
        <f t="shared" si="2"/>
        <v>0</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199" t="s">
        <v>605</v>
      </c>
      <c r="C52" s="2200"/>
      <c r="D52" s="2200"/>
      <c r="E52" s="750" t="s">
        <v>900</v>
      </c>
      <c r="F52" s="2201"/>
      <c r="G52" s="2202"/>
      <c r="H52" s="737"/>
      <c r="I52" s="737"/>
      <c r="J52" s="747"/>
    </row>
    <row r="53" spans="1:11" ht="11.25" customHeight="1" x14ac:dyDescent="0.2">
      <c r="A53" s="751" t="s">
        <v>969</v>
      </c>
      <c r="B53" s="752" t="s">
        <v>1008</v>
      </c>
      <c r="C53" s="747"/>
      <c r="D53" s="738"/>
      <c r="E53" s="750" t="s">
        <v>518</v>
      </c>
      <c r="F53" s="2203"/>
      <c r="G53" s="2204"/>
      <c r="H53" s="737"/>
      <c r="I53" s="737"/>
      <c r="J53" s="747"/>
    </row>
    <row r="54" spans="1:11" ht="11.25" customHeight="1" x14ac:dyDescent="0.2">
      <c r="A54" s="753" t="s">
        <v>970</v>
      </c>
      <c r="B54" s="748" t="s">
        <v>1009</v>
      </c>
      <c r="C54" s="747"/>
      <c r="D54" s="738"/>
      <c r="E54" s="750" t="s">
        <v>519</v>
      </c>
      <c r="F54" s="2203"/>
      <c r="G54" s="2204"/>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2"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gridLinesSet="0"/>
  <pageMargins left="0.25" right="0.15" top="0.4" bottom="0.25" header="0.17" footer="0.1"/>
  <pageSetup scale="71"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J19" sqref="J19"/>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28" t="s">
        <v>911</v>
      </c>
      <c r="B1" s="2229"/>
      <c r="C1" s="2229"/>
      <c r="D1" s="2229"/>
      <c r="E1" s="2229"/>
      <c r="F1" s="2229"/>
      <c r="G1" s="2230"/>
      <c r="H1" s="1552"/>
      <c r="I1" s="761"/>
      <c r="J1" s="433"/>
    </row>
    <row r="2" spans="1:11" ht="26.25" x14ac:dyDescent="0.2">
      <c r="A2" s="2247" t="s">
        <v>1776</v>
      </c>
      <c r="B2" s="2248"/>
      <c r="C2" s="2248"/>
      <c r="D2" s="2248"/>
      <c r="E2" s="2249"/>
      <c r="F2" s="762" t="s">
        <v>960</v>
      </c>
      <c r="G2" s="763" t="s">
        <v>1773</v>
      </c>
      <c r="H2" s="763" t="s">
        <v>430</v>
      </c>
      <c r="I2" s="763" t="s">
        <v>1220</v>
      </c>
      <c r="J2" s="763" t="s">
        <v>1919</v>
      </c>
      <c r="K2" s="763" t="s">
        <v>140</v>
      </c>
    </row>
    <row r="3" spans="1:11" x14ac:dyDescent="0.2">
      <c r="A3" s="2250" t="s">
        <v>1698</v>
      </c>
      <c r="B3" s="2251"/>
      <c r="C3" s="2251"/>
      <c r="D3" s="2251"/>
      <c r="E3" s="2252"/>
      <c r="F3" s="764"/>
      <c r="G3" s="765"/>
      <c r="H3" s="765"/>
      <c r="I3" s="765"/>
      <c r="J3" s="766"/>
      <c r="K3" s="766"/>
    </row>
    <row r="4" spans="1:11" x14ac:dyDescent="0.2">
      <c r="A4" s="2253" t="s">
        <v>387</v>
      </c>
      <c r="B4" s="2254"/>
      <c r="C4" s="2254"/>
      <c r="D4" s="2254"/>
      <c r="E4" s="2200"/>
      <c r="F4" s="767"/>
      <c r="G4" s="768"/>
      <c r="H4" s="769"/>
      <c r="I4" s="768"/>
      <c r="J4" s="770"/>
      <c r="K4" s="770"/>
    </row>
    <row r="5" spans="1:11" x14ac:dyDescent="0.2">
      <c r="A5" s="2231" t="s">
        <v>1129</v>
      </c>
      <c r="B5" s="2232"/>
      <c r="C5" s="2232"/>
      <c r="D5" s="2232"/>
      <c r="E5" s="2233"/>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31" t="s">
        <v>1920</v>
      </c>
      <c r="B10" s="2232"/>
      <c r="C10" s="2232"/>
      <c r="D10" s="2232"/>
      <c r="E10" s="2234"/>
      <c r="F10" s="784" t="s">
        <v>917</v>
      </c>
      <c r="G10" s="783"/>
      <c r="H10" s="785"/>
      <c r="I10" s="765"/>
      <c r="J10" s="766"/>
      <c r="K10" s="766"/>
    </row>
    <row r="11" spans="1:11" x14ac:dyDescent="0.2">
      <c r="A11" s="2231" t="s">
        <v>162</v>
      </c>
      <c r="B11" s="2232"/>
      <c r="C11" s="2232"/>
      <c r="D11" s="2232"/>
      <c r="E11" s="2233"/>
      <c r="F11" s="771" t="s">
        <v>907</v>
      </c>
      <c r="G11" s="772"/>
      <c r="H11" s="765"/>
      <c r="I11" s="765"/>
      <c r="J11" s="766"/>
      <c r="K11" s="774"/>
    </row>
    <row r="12" spans="1:11" ht="13.5" thickBot="1" x14ac:dyDescent="0.25">
      <c r="A12" s="2258" t="s">
        <v>961</v>
      </c>
      <c r="B12" s="2259"/>
      <c r="C12" s="2259"/>
      <c r="D12" s="2259"/>
      <c r="E12" s="2260"/>
      <c r="F12" s="1779"/>
      <c r="G12" s="1780">
        <f>SUM(G5:G11)</f>
        <v>0</v>
      </c>
      <c r="H12" s="1780">
        <f>SUM(H5:H11)</f>
        <v>0</v>
      </c>
      <c r="I12" s="1780">
        <f>SUM(I5:I11)</f>
        <v>0</v>
      </c>
      <c r="J12" s="1780">
        <f>SUM(J5:J11)</f>
        <v>0</v>
      </c>
      <c r="K12" s="1780">
        <f>SUM(K5:K11)</f>
        <v>0</v>
      </c>
    </row>
    <row r="13" spans="1:11" ht="13.5" thickTop="1" x14ac:dyDescent="0.2">
      <c r="A13" s="2255" t="s">
        <v>388</v>
      </c>
      <c r="B13" s="2256"/>
      <c r="C13" s="2256"/>
      <c r="D13" s="2256"/>
      <c r="E13" s="2257"/>
      <c r="F13" s="786"/>
      <c r="G13" s="787"/>
      <c r="H13" s="788"/>
      <c r="I13" s="789"/>
      <c r="J13" s="789"/>
      <c r="K13" s="789"/>
    </row>
    <row r="14" spans="1:11" x14ac:dyDescent="0.2">
      <c r="A14" s="2238" t="s">
        <v>476</v>
      </c>
      <c r="B14" s="2238"/>
      <c r="C14" s="2238"/>
      <c r="D14" s="2238"/>
      <c r="E14" s="2239"/>
      <c r="F14" s="790" t="s">
        <v>909</v>
      </c>
      <c r="G14" s="783"/>
      <c r="H14" s="765"/>
      <c r="I14" s="772"/>
      <c r="J14" s="774"/>
      <c r="K14" s="766"/>
    </row>
    <row r="15" spans="1:11" x14ac:dyDescent="0.2">
      <c r="A15" s="2232" t="s">
        <v>4</v>
      </c>
      <c r="B15" s="2232"/>
      <c r="C15" s="2232"/>
      <c r="D15" s="2232"/>
      <c r="E15" s="2233"/>
      <c r="F15" s="790" t="s">
        <v>910</v>
      </c>
      <c r="G15" s="772"/>
      <c r="H15" s="765"/>
      <c r="I15" s="765"/>
      <c r="J15" s="766"/>
      <c r="K15" s="766"/>
    </row>
    <row r="16" spans="1:11" x14ac:dyDescent="0.2">
      <c r="A16" s="2232" t="s">
        <v>316</v>
      </c>
      <c r="B16" s="2232"/>
      <c r="C16" s="2232"/>
      <c r="D16" s="2232"/>
      <c r="E16" s="2233"/>
      <c r="F16" s="790" t="s">
        <v>980</v>
      </c>
      <c r="G16" s="773"/>
      <c r="H16" s="768"/>
      <c r="I16" s="768"/>
      <c r="J16" s="770"/>
      <c r="K16" s="770"/>
    </row>
    <row r="17" spans="1:11" x14ac:dyDescent="0.2">
      <c r="A17" s="2263" t="s">
        <v>992</v>
      </c>
      <c r="B17" s="2263"/>
      <c r="C17" s="2263"/>
      <c r="D17" s="2263"/>
      <c r="E17" s="2264"/>
      <c r="F17" s="791"/>
      <c r="G17" s="792"/>
      <c r="H17" s="793"/>
      <c r="I17" s="793"/>
      <c r="J17" s="794"/>
      <c r="K17" s="795"/>
    </row>
    <row r="18" spans="1:11" x14ac:dyDescent="0.2">
      <c r="A18" s="2242" t="s">
        <v>386</v>
      </c>
      <c r="B18" s="2243"/>
      <c r="C18" s="2243"/>
      <c r="D18" s="2243"/>
      <c r="E18" s="2244"/>
      <c r="F18" s="790" t="s">
        <v>989</v>
      </c>
      <c r="G18" s="783"/>
      <c r="H18" s="783"/>
      <c r="I18" s="783"/>
      <c r="J18" s="766"/>
      <c r="K18" s="796"/>
    </row>
    <row r="19" spans="1:11" ht="21.75" customHeight="1" x14ac:dyDescent="0.2">
      <c r="A19" s="2240" t="s">
        <v>1916</v>
      </c>
      <c r="B19" s="2240"/>
      <c r="C19" s="2240"/>
      <c r="D19" s="2240"/>
      <c r="E19" s="2241"/>
      <c r="F19" s="790" t="s">
        <v>990</v>
      </c>
      <c r="G19" s="783"/>
      <c r="H19" s="783"/>
      <c r="I19" s="783"/>
      <c r="J19" s="766"/>
      <c r="K19" s="796"/>
    </row>
    <row r="20" spans="1:11" x14ac:dyDescent="0.2">
      <c r="A20" s="2242" t="s">
        <v>1921</v>
      </c>
      <c r="B20" s="2243"/>
      <c r="C20" s="2243"/>
      <c r="D20" s="2243"/>
      <c r="E20" s="2244"/>
      <c r="F20" s="790" t="s">
        <v>991</v>
      </c>
      <c r="G20" s="783"/>
      <c r="H20" s="783"/>
      <c r="I20" s="783"/>
      <c r="J20" s="766"/>
      <c r="K20" s="796"/>
    </row>
    <row r="21" spans="1:11" ht="13.5" thickBot="1" x14ac:dyDescent="0.25">
      <c r="A21" s="2261" t="s">
        <v>659</v>
      </c>
      <c r="B21" s="2261"/>
      <c r="C21" s="2261"/>
      <c r="D21" s="2261"/>
      <c r="E21" s="2261"/>
      <c r="F21" s="1781"/>
      <c r="G21" s="793"/>
      <c r="H21" s="797"/>
      <c r="I21" s="797"/>
      <c r="J21" s="1782">
        <f>SUM(J18:J20)</f>
        <v>0</v>
      </c>
      <c r="K21" s="794"/>
    </row>
    <row r="22" spans="1:11" ht="13.5" thickTop="1" x14ac:dyDescent="0.2">
      <c r="A22" s="2232" t="s">
        <v>1922</v>
      </c>
      <c r="B22" s="2232"/>
      <c r="C22" s="2232"/>
      <c r="D22" s="2232"/>
      <c r="E22" s="2233"/>
      <c r="F22" s="790" t="s">
        <v>917</v>
      </c>
      <c r="G22" s="783"/>
      <c r="H22" s="765"/>
      <c r="I22" s="765"/>
      <c r="J22" s="798"/>
      <c r="K22" s="766"/>
    </row>
    <row r="23" spans="1:11" ht="13.5" thickBot="1" x14ac:dyDescent="0.25">
      <c r="A23" s="2262" t="s">
        <v>962</v>
      </c>
      <c r="B23" s="2261"/>
      <c r="C23" s="2261"/>
      <c r="D23" s="2261"/>
      <c r="E23" s="2261"/>
      <c r="F23" s="1783"/>
      <c r="G23" s="1780">
        <f>SUM(G14:G16,G21,G22)</f>
        <v>0</v>
      </c>
      <c r="H23" s="1780">
        <f>SUM(H14:H16,H21,H22)</f>
        <v>0</v>
      </c>
      <c r="I23" s="1780">
        <f>SUM(I14:I16,I21,I22)</f>
        <v>0</v>
      </c>
      <c r="J23" s="1780">
        <f>SUM(J14:J16,J21,J22)</f>
        <v>0</v>
      </c>
      <c r="K23" s="1780">
        <f>SUM(K14:K16,K21,K22)</f>
        <v>0</v>
      </c>
    </row>
    <row r="24" spans="1:11" ht="14.25" thickTop="1" thickBot="1" x14ac:dyDescent="0.25">
      <c r="A24" s="2262" t="s">
        <v>2026</v>
      </c>
      <c r="B24" s="2261"/>
      <c r="C24" s="2261"/>
      <c r="D24" s="2261"/>
      <c r="E24" s="2261"/>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4" t="s">
        <v>2036</v>
      </c>
      <c r="B28" s="1905"/>
      <c r="C28" s="1905"/>
      <c r="D28" s="1905"/>
      <c r="E28" s="1906"/>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35"/>
      <c r="I31" s="2236"/>
      <c r="J31" s="2236"/>
      <c r="K31" s="2236"/>
    </row>
    <row r="32" spans="1:11" x14ac:dyDescent="0.2">
      <c r="A32" s="810"/>
      <c r="B32" s="237"/>
      <c r="C32" s="237"/>
      <c r="D32" s="237"/>
      <c r="E32" s="806"/>
      <c r="F32" s="812" t="s">
        <v>561</v>
      </c>
      <c r="G32" s="765"/>
      <c r="H32" s="2237"/>
      <c r="I32" s="2236"/>
      <c r="J32" s="2236"/>
      <c r="K32" s="2236"/>
    </row>
    <row r="33" spans="1:11" ht="1.5" customHeight="1" x14ac:dyDescent="0.2">
      <c r="A33" s="813" t="s">
        <v>1231</v>
      </c>
      <c r="B33" s="364"/>
      <c r="C33" s="364"/>
      <c r="D33" s="364"/>
      <c r="E33" s="364"/>
      <c r="F33" s="364"/>
      <c r="G33" s="814"/>
      <c r="H33" s="2237"/>
      <c r="I33" s="2236"/>
      <c r="J33" s="2236"/>
      <c r="K33" s="2236"/>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2" t="s">
        <v>562</v>
      </c>
      <c r="B41" s="2245"/>
      <c r="C41" s="2245"/>
      <c r="D41" s="2245"/>
      <c r="E41" s="2245"/>
      <c r="F41" s="2246"/>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2" type="noConversion"/>
  <printOptions gridLine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J13" sqref="J13"/>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7" t="s">
        <v>2035</v>
      </c>
      <c r="B1" s="2268"/>
      <c r="C1" s="2269"/>
      <c r="D1" s="827"/>
      <c r="E1" s="828"/>
      <c r="F1" s="828"/>
      <c r="G1" s="829"/>
      <c r="H1" s="830"/>
      <c r="I1" s="831"/>
      <c r="J1" s="2265"/>
      <c r="K1" s="2266"/>
      <c r="L1" s="2266"/>
    </row>
    <row r="2" spans="1:14" ht="69.75" customHeight="1" x14ac:dyDescent="0.2">
      <c r="A2" s="832" t="s">
        <v>1777</v>
      </c>
      <c r="B2" s="833" t="s">
        <v>396</v>
      </c>
      <c r="C2" s="834" t="s">
        <v>2030</v>
      </c>
      <c r="D2" s="834" t="s">
        <v>2027</v>
      </c>
      <c r="E2" s="834" t="s">
        <v>2028</v>
      </c>
      <c r="F2" s="834" t="s">
        <v>2029</v>
      </c>
      <c r="G2" s="834" t="s">
        <v>626</v>
      </c>
      <c r="H2" s="834" t="s">
        <v>2031</v>
      </c>
      <c r="I2" s="834" t="s">
        <v>2032</v>
      </c>
      <c r="J2" s="834" t="s">
        <v>2047</v>
      </c>
      <c r="K2" s="834" t="s">
        <v>2033</v>
      </c>
      <c r="L2" s="834" t="s">
        <v>2034</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c r="D5" s="842"/>
      <c r="E5" s="842"/>
      <c r="F5" s="1782">
        <f>(C5+D5)-E5</f>
        <v>0</v>
      </c>
      <c r="G5" s="838"/>
      <c r="H5" s="843"/>
      <c r="I5" s="843"/>
      <c r="J5" s="843"/>
      <c r="K5" s="794"/>
      <c r="L5" s="1791">
        <f>F5-K5</f>
        <v>0</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c r="D8" s="845"/>
      <c r="E8" s="845"/>
      <c r="F8" s="1782">
        <f>(C8+D8)-E8</f>
        <v>0</v>
      </c>
      <c r="G8" s="844">
        <v>50</v>
      </c>
      <c r="H8" s="766"/>
      <c r="I8" s="766"/>
      <c r="J8" s="766"/>
      <c r="K8" s="1791">
        <f>(H8+I8)-J8</f>
        <v>0</v>
      </c>
      <c r="L8" s="1791">
        <f>F8-K8</f>
        <v>0</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c r="D10" s="847"/>
      <c r="E10" s="847"/>
      <c r="F10" s="1786">
        <f>(C10+D10)-E10</f>
        <v>0</v>
      </c>
      <c r="G10" s="844">
        <v>20</v>
      </c>
      <c r="H10" s="848"/>
      <c r="I10" s="848"/>
      <c r="J10" s="848"/>
      <c r="K10" s="1791">
        <f>(H10+I10)-J10</f>
        <v>0</v>
      </c>
      <c r="L10" s="1791">
        <f>F10-K10</f>
        <v>0</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829519</v>
      </c>
      <c r="D12" s="845">
        <v>129616</v>
      </c>
      <c r="E12" s="845">
        <v>80022</v>
      </c>
      <c r="F12" s="1782">
        <f>(C12+D12)-E12</f>
        <v>879113</v>
      </c>
      <c r="G12" s="844">
        <v>10</v>
      </c>
      <c r="H12" s="766">
        <v>483340</v>
      </c>
      <c r="I12" s="766">
        <v>87911</v>
      </c>
      <c r="J12" s="766">
        <v>80022</v>
      </c>
      <c r="K12" s="1791">
        <f>(H12+I12)-J12</f>
        <v>491229</v>
      </c>
      <c r="L12" s="1791">
        <f>F12-K12</f>
        <v>387884</v>
      </c>
    </row>
    <row r="13" spans="1:14" ht="14.25" thickTop="1" thickBot="1" x14ac:dyDescent="0.25">
      <c r="A13" s="849" t="s">
        <v>1184</v>
      </c>
      <c r="B13" s="841">
        <v>252</v>
      </c>
      <c r="C13" s="845"/>
      <c r="D13" s="845"/>
      <c r="E13" s="845"/>
      <c r="F13" s="1782">
        <f>(C13+D13)-E13</f>
        <v>0</v>
      </c>
      <c r="G13" s="844">
        <v>5</v>
      </c>
      <c r="H13" s="766"/>
      <c r="I13" s="766"/>
      <c r="J13" s="766"/>
      <c r="K13" s="1791">
        <f>(H13+I13)-J13</f>
        <v>0</v>
      </c>
      <c r="L13" s="1791">
        <f>F13-K13</f>
        <v>0</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829519</v>
      </c>
      <c r="D16" s="1782">
        <f>SUM(D3,D5:D6,D8:D10,D12:D15)</f>
        <v>129616</v>
      </c>
      <c r="E16" s="1782">
        <f>SUM(E3,E5:E6,E8:E10,E12:E15)</f>
        <v>80022</v>
      </c>
      <c r="F16" s="1782">
        <f>SUM(F3,F5:F6,F8:F10,F12:F15)</f>
        <v>879113</v>
      </c>
      <c r="G16" s="844"/>
      <c r="H16" s="1782">
        <f>SUM(H3,H6,H8:H10,H12:H14,)</f>
        <v>483340</v>
      </c>
      <c r="I16" s="1782">
        <f>SUM(I3,I6,I8:I10,I12:I14,)</f>
        <v>87911</v>
      </c>
      <c r="J16" s="1782">
        <f>SUM(J3,J6,J8:J10,J12:J14,)</f>
        <v>80022</v>
      </c>
      <c r="K16" s="1782">
        <f>(H16+I16)-J16</f>
        <v>491229</v>
      </c>
      <c r="L16" s="1782">
        <f>F16-K16</f>
        <v>387884</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87911</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2" type="noConversion"/>
  <printOptions gridLine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A47" sqref="A47"/>
      <selection pane="bottomLeft" activeCell="A187" sqref="A187"/>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3" t="s">
        <v>1699</v>
      </c>
      <c r="B1" s="2274"/>
      <c r="C1" s="2274"/>
      <c r="D1" s="2274"/>
      <c r="E1" s="2274"/>
      <c r="F1" s="2275"/>
      <c r="G1" s="856"/>
    </row>
    <row r="2" spans="1:7" ht="15" customHeight="1" thickBot="1" x14ac:dyDescent="0.25">
      <c r="A2" s="2276" t="s">
        <v>498</v>
      </c>
      <c r="B2" s="2277"/>
      <c r="C2" s="2277"/>
      <c r="D2" s="2277"/>
      <c r="E2" s="2277"/>
      <c r="F2" s="2278"/>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79"/>
      <c r="B5" s="2280"/>
      <c r="C5" s="2280"/>
      <c r="D5" s="2280"/>
      <c r="E5" s="2280"/>
      <c r="F5" s="2280"/>
    </row>
    <row r="6" spans="1:7" ht="13.5" customHeight="1" thickBot="1" x14ac:dyDescent="0.25">
      <c r="A6" s="2270" t="s">
        <v>1166</v>
      </c>
      <c r="B6" s="2271"/>
      <c r="C6" s="2271"/>
      <c r="D6" s="2271"/>
      <c r="E6" s="2271"/>
      <c r="F6" s="2272"/>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3">
        <f>'Expenditures 15-22'!K114</f>
        <v>418609</v>
      </c>
      <c r="G8" s="866"/>
    </row>
    <row r="9" spans="1:7" x14ac:dyDescent="0.2">
      <c r="A9" s="870" t="s">
        <v>480</v>
      </c>
      <c r="B9" s="871" t="s">
        <v>1989</v>
      </c>
      <c r="C9" s="872"/>
      <c r="D9" s="870" t="s">
        <v>522</v>
      </c>
      <c r="E9" s="869"/>
      <c r="F9" s="1934">
        <f>'Expenditures 15-22'!K151</f>
        <v>0</v>
      </c>
      <c r="G9" s="873"/>
    </row>
    <row r="10" spans="1:7" x14ac:dyDescent="0.2">
      <c r="A10" s="870" t="s">
        <v>520</v>
      </c>
      <c r="B10" s="871" t="s">
        <v>1990</v>
      </c>
      <c r="C10" s="872"/>
      <c r="D10" s="870" t="s">
        <v>522</v>
      </c>
      <c r="E10" s="869"/>
      <c r="F10" s="1934">
        <f>'Expenditures 15-22'!K174</f>
        <v>0</v>
      </c>
      <c r="G10" s="873"/>
    </row>
    <row r="11" spans="1:7" x14ac:dyDescent="0.2">
      <c r="A11" s="870" t="s">
        <v>481</v>
      </c>
      <c r="B11" s="871" t="s">
        <v>1991</v>
      </c>
      <c r="C11" s="872"/>
      <c r="D11" s="870" t="s">
        <v>522</v>
      </c>
      <c r="E11" s="869"/>
      <c r="F11" s="1934">
        <f>'Expenditures 15-22'!K210</f>
        <v>0</v>
      </c>
      <c r="G11" s="873"/>
    </row>
    <row r="12" spans="1:7" x14ac:dyDescent="0.2">
      <c r="A12" s="870" t="s">
        <v>482</v>
      </c>
      <c r="B12" s="871" t="s">
        <v>1992</v>
      </c>
      <c r="C12" s="872"/>
      <c r="D12" s="870" t="s">
        <v>522</v>
      </c>
      <c r="E12" s="869"/>
      <c r="F12" s="1934">
        <f>'Expenditures 15-22'!K295</f>
        <v>0</v>
      </c>
      <c r="G12" s="873"/>
    </row>
    <row r="13" spans="1:7" x14ac:dyDescent="0.2">
      <c r="A13" s="870" t="s">
        <v>108</v>
      </c>
      <c r="B13" s="871" t="s">
        <v>1993</v>
      </c>
      <c r="C13" s="872"/>
      <c r="D13" s="870" t="s">
        <v>522</v>
      </c>
      <c r="E13" s="869"/>
      <c r="F13" s="1934">
        <f>'Expenditures 15-22'!K342</f>
        <v>0</v>
      </c>
      <c r="G13" s="874"/>
    </row>
    <row r="14" spans="1:7" ht="12" customHeight="1" thickBot="1" x14ac:dyDescent="0.25">
      <c r="A14" s="1792"/>
      <c r="B14" s="1793"/>
      <c r="C14" s="1794"/>
      <c r="D14" s="1795" t="s">
        <v>522</v>
      </c>
      <c r="E14" s="1796" t="s">
        <v>1015</v>
      </c>
      <c r="F14" s="1797">
        <f>SUM(F8:F13)</f>
        <v>418609</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5">
        <f>'Revenues 9-14'!F43</f>
        <v>0</v>
      </c>
      <c r="G18" s="866"/>
    </row>
    <row r="19" spans="1:7" x14ac:dyDescent="0.2">
      <c r="A19" s="870" t="s">
        <v>481</v>
      </c>
      <c r="B19" s="871" t="s">
        <v>1069</v>
      </c>
      <c r="C19" s="878">
        <f>'Revenues 9-14'!B47</f>
        <v>1421</v>
      </c>
      <c r="D19" s="879" t="str">
        <f>'Revenues 9-14'!A47</f>
        <v>Summer Sch - Transp. Fees from Pupils or Parents (In State)</v>
      </c>
      <c r="E19" s="880"/>
      <c r="F19" s="1936">
        <f>'Revenues 9-14'!F47</f>
        <v>0</v>
      </c>
      <c r="G19" s="866"/>
    </row>
    <row r="20" spans="1:7" x14ac:dyDescent="0.2">
      <c r="A20" s="870" t="s">
        <v>481</v>
      </c>
      <c r="B20" s="871" t="s">
        <v>1070</v>
      </c>
      <c r="C20" s="876">
        <f>'Revenues 9-14'!B48</f>
        <v>1422</v>
      </c>
      <c r="D20" s="877" t="str">
        <f>'Revenues 9-14'!A48</f>
        <v>Summer Sch - Transp. Fees from Other Districts (In State)</v>
      </c>
      <c r="E20" s="869"/>
      <c r="F20" s="1937">
        <f>'Revenues 9-14'!F48</f>
        <v>0</v>
      </c>
      <c r="G20" s="866"/>
    </row>
    <row r="21" spans="1:7" x14ac:dyDescent="0.2">
      <c r="A21" s="870" t="s">
        <v>481</v>
      </c>
      <c r="B21" s="871" t="s">
        <v>1071</v>
      </c>
      <c r="C21" s="878">
        <f>'Revenues 9-14'!B49</f>
        <v>1423</v>
      </c>
      <c r="D21" s="877" t="str">
        <f>'Revenues 9-14'!A49</f>
        <v>Summer Sch - Transp. Fees from Other Sources (In State)</v>
      </c>
      <c r="E21" s="869"/>
      <c r="F21" s="1938">
        <f>'Revenues 9-14'!F49</f>
        <v>0</v>
      </c>
      <c r="G21" s="866"/>
    </row>
    <row r="22" spans="1:7" x14ac:dyDescent="0.2">
      <c r="A22" s="870" t="s">
        <v>481</v>
      </c>
      <c r="B22" s="871" t="s">
        <v>1072</v>
      </c>
      <c r="C22" s="878">
        <f>'Revenues 9-14'!B50</f>
        <v>1424</v>
      </c>
      <c r="D22" s="877" t="str">
        <f>'Revenues 9-14'!A50</f>
        <v>Summer Sch - Transp. Fees from Other Sources (Out of State)</v>
      </c>
      <c r="E22" s="869"/>
      <c r="F22" s="1938">
        <f>'Revenues 9-14'!F50</f>
        <v>0</v>
      </c>
      <c r="G22" s="866"/>
    </row>
    <row r="23" spans="1:7" x14ac:dyDescent="0.2">
      <c r="A23" s="870" t="s">
        <v>481</v>
      </c>
      <c r="B23" s="871" t="s">
        <v>1073</v>
      </c>
      <c r="C23" s="876">
        <f>'Revenues 9-14'!B52</f>
        <v>1432</v>
      </c>
      <c r="D23" s="877" t="str">
        <f>'Revenues 9-14'!A52</f>
        <v>CTE - Transp Fees from Other Districts (In State)</v>
      </c>
      <c r="E23" s="869"/>
      <c r="F23" s="1938">
        <f>'Revenues 9-14'!F52</f>
        <v>0</v>
      </c>
      <c r="G23" s="866"/>
    </row>
    <row r="24" spans="1:7" x14ac:dyDescent="0.2">
      <c r="A24" s="870" t="s">
        <v>481</v>
      </c>
      <c r="B24" s="871" t="s">
        <v>1074</v>
      </c>
      <c r="C24" s="876">
        <f>'Revenues 9-14'!B56</f>
        <v>1442</v>
      </c>
      <c r="D24" s="877" t="str">
        <f>'Revenues 9-14'!A56</f>
        <v>Special Ed - Transp Fees from Other Districts (In State)</v>
      </c>
      <c r="E24" s="869"/>
      <c r="F24" s="1938">
        <f>'Revenues 9-14'!F56</f>
        <v>0</v>
      </c>
      <c r="G24" s="866"/>
    </row>
    <row r="25" spans="1:7" x14ac:dyDescent="0.2">
      <c r="A25" s="870" t="s">
        <v>481</v>
      </c>
      <c r="B25" s="871" t="s">
        <v>1075</v>
      </c>
      <c r="C25" s="876">
        <f>'Revenues 9-14'!B59</f>
        <v>1451</v>
      </c>
      <c r="D25" s="877" t="str">
        <f>'Revenues 9-14'!A59</f>
        <v>Adult - Transp Fees from Pupils or Parents (In State)</v>
      </c>
      <c r="E25" s="869"/>
      <c r="F25" s="1938">
        <f>'Revenues 9-14'!F59</f>
        <v>0</v>
      </c>
      <c r="G25" s="866"/>
    </row>
    <row r="26" spans="1:7" x14ac:dyDescent="0.2">
      <c r="A26" s="870" t="s">
        <v>481</v>
      </c>
      <c r="B26" s="871" t="s">
        <v>1076</v>
      </c>
      <c r="C26" s="876">
        <f>'Revenues 9-14'!B60</f>
        <v>1452</v>
      </c>
      <c r="D26" s="877" t="str">
        <f>'Revenues 9-14'!A60</f>
        <v>Adult - Transp Fees from Other Districts (In State)</v>
      </c>
      <c r="E26" s="869"/>
      <c r="F26" s="1938">
        <f>'Revenues 9-14'!F60</f>
        <v>0</v>
      </c>
      <c r="G26" s="866"/>
    </row>
    <row r="27" spans="1:7" x14ac:dyDescent="0.2">
      <c r="A27" s="870" t="s">
        <v>481</v>
      </c>
      <c r="B27" s="871" t="s">
        <v>1077</v>
      </c>
      <c r="C27" s="876">
        <f>'Revenues 9-14'!B61</f>
        <v>1453</v>
      </c>
      <c r="D27" s="877" t="str">
        <f>'Revenues 9-14'!A61</f>
        <v>Adult - Transp Fees from Other Sources (In State)</v>
      </c>
      <c r="E27" s="869"/>
      <c r="F27" s="1938">
        <f>'Revenues 9-14'!F61</f>
        <v>0</v>
      </c>
      <c r="G27" s="866"/>
    </row>
    <row r="28" spans="1:7" x14ac:dyDescent="0.2">
      <c r="A28" s="870" t="s">
        <v>481</v>
      </c>
      <c r="B28" s="871" t="s">
        <v>1078</v>
      </c>
      <c r="C28" s="876">
        <f>'Revenues 9-14'!B62</f>
        <v>1454</v>
      </c>
      <c r="D28" s="877" t="str">
        <f>'Revenues 9-14'!A62</f>
        <v>Adult - Transp Fees from Other Sources (Out of State)</v>
      </c>
      <c r="E28" s="869"/>
      <c r="F28" s="1938">
        <f>'Revenues 9-14'!F62</f>
        <v>0</v>
      </c>
      <c r="G28" s="866"/>
    </row>
    <row r="29" spans="1:7" x14ac:dyDescent="0.2">
      <c r="A29" s="870" t="s">
        <v>1159</v>
      </c>
      <c r="B29" s="871" t="s">
        <v>1683</v>
      </c>
      <c r="C29" s="881">
        <f>'Revenues 9-14'!B148</f>
        <v>3410</v>
      </c>
      <c r="D29" s="882" t="str">
        <f>'Revenues 9-14'!A148</f>
        <v>Adult Ed (from ICCB)</v>
      </c>
      <c r="E29" s="869"/>
      <c r="F29" s="1938">
        <f>SUM('Revenues 9-14'!D148,F149)</f>
        <v>0</v>
      </c>
      <c r="G29" s="866"/>
    </row>
    <row r="30" spans="1:7" x14ac:dyDescent="0.2">
      <c r="A30" s="870" t="s">
        <v>1159</v>
      </c>
      <c r="B30" s="871" t="s">
        <v>861</v>
      </c>
      <c r="C30" s="881">
        <f>'Revenues 9-14'!B149</f>
        <v>3499</v>
      </c>
      <c r="D30" s="882" t="str">
        <f>'Revenues 9-14'!A149</f>
        <v>Adult Ed - Other (Describe &amp; Itemize)</v>
      </c>
      <c r="E30" s="869"/>
      <c r="F30" s="1939">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8">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8">
        <f>SUM('Revenues 9-14'!D219,'Revenues 9-14'!F219)</f>
        <v>0</v>
      </c>
      <c r="G32" s="866"/>
    </row>
    <row r="33" spans="1:7" x14ac:dyDescent="0.2">
      <c r="A33" s="870" t="s">
        <v>480</v>
      </c>
      <c r="B33" s="871" t="s">
        <v>801</v>
      </c>
      <c r="C33" s="876">
        <f>'Revenues 9-14'!B229</f>
        <v>4810</v>
      </c>
      <c r="D33" s="884" t="str">
        <f>'Revenues 9-14'!A229</f>
        <v>Federal - Adult Education</v>
      </c>
      <c r="E33" s="869"/>
      <c r="F33" s="1938">
        <f>'Revenues 9-14'!D229</f>
        <v>0</v>
      </c>
      <c r="G33" s="866"/>
    </row>
    <row r="34" spans="1:7" x14ac:dyDescent="0.2">
      <c r="A34" s="870" t="s">
        <v>479</v>
      </c>
      <c r="B34" s="870" t="s">
        <v>1545</v>
      </c>
      <c r="C34" s="887" t="str">
        <f>'Expenditures 15-22'!B7</f>
        <v>1125</v>
      </c>
      <c r="D34" s="888" t="str">
        <f>'Expenditures 15-22'!A7</f>
        <v>Pre-K Programs</v>
      </c>
      <c r="E34" s="869"/>
      <c r="F34" s="1938">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8">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8">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8">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8">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8">
        <f>'Expenditures 15-22'!K20</f>
        <v>0</v>
      </c>
      <c r="G39" s="866"/>
    </row>
    <row r="40" spans="1:7" x14ac:dyDescent="0.2">
      <c r="A40" s="870" t="s">
        <v>479</v>
      </c>
      <c r="B40" s="870" t="s">
        <v>120</v>
      </c>
      <c r="C40" s="887" t="str">
        <f>'Expenditures 15-22'!B21</f>
        <v>1911</v>
      </c>
      <c r="D40" s="889" t="str">
        <f>'Expenditures 15-22'!A21</f>
        <v>Regular K-12 Programs - Private Tuition</v>
      </c>
      <c r="E40" s="869"/>
      <c r="F40" s="1938">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8">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8">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8">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8">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8">
        <f>'Expenditures 15-22'!K26</f>
        <v>0</v>
      </c>
      <c r="G45" s="866"/>
    </row>
    <row r="46" spans="1:7" x14ac:dyDescent="0.2">
      <c r="A46" s="870" t="s">
        <v>479</v>
      </c>
      <c r="B46" s="870" t="s">
        <v>126</v>
      </c>
      <c r="C46" s="887" t="str">
        <f>'Expenditures 15-22'!B27</f>
        <v>1917</v>
      </c>
      <c r="D46" s="889" t="str">
        <f>'Expenditures 15-22'!A27</f>
        <v>CTE Programs - Private Tuition</v>
      </c>
      <c r="E46" s="869"/>
      <c r="F46" s="1938">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8">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8">
        <f>'Expenditures 15-22'!K29</f>
        <v>0</v>
      </c>
      <c r="G48" s="866"/>
    </row>
    <row r="49" spans="1:7" x14ac:dyDescent="0.2">
      <c r="A49" s="870" t="s">
        <v>479</v>
      </c>
      <c r="B49" s="870" t="s">
        <v>129</v>
      </c>
      <c r="C49" s="887" t="str">
        <f>'Expenditures 15-22'!B30</f>
        <v>1920</v>
      </c>
      <c r="D49" s="889" t="str">
        <f>'Expenditures 15-22'!A30</f>
        <v>Gifted Programs - Private Tuition</v>
      </c>
      <c r="E49" s="869"/>
      <c r="F49" s="1938">
        <f>'Expenditures 15-22'!K30</f>
        <v>0</v>
      </c>
      <c r="G49" s="866"/>
    </row>
    <row r="50" spans="1:7" x14ac:dyDescent="0.2">
      <c r="A50" s="870" t="s">
        <v>479</v>
      </c>
      <c r="B50" s="870" t="s">
        <v>130</v>
      </c>
      <c r="C50" s="887" t="str">
        <f>'Expenditures 15-22'!B31</f>
        <v>1921</v>
      </c>
      <c r="D50" s="889" t="str">
        <f>'Expenditures 15-22'!A31</f>
        <v>Bilingual Programs - Private Tuition</v>
      </c>
      <c r="E50" s="869"/>
      <c r="F50" s="1938">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8">
        <f>'Expenditures 15-22'!K32</f>
        <v>0</v>
      </c>
      <c r="G51" s="866"/>
    </row>
    <row r="52" spans="1:7" x14ac:dyDescent="0.2">
      <c r="A52" s="870" t="s">
        <v>479</v>
      </c>
      <c r="B52" s="870" t="s">
        <v>1550</v>
      </c>
      <c r="C52" s="890" t="str">
        <f>'Expenditures 15-22'!B75</f>
        <v>3000</v>
      </c>
      <c r="D52" s="889" t="s">
        <v>469</v>
      </c>
      <c r="E52" s="869"/>
      <c r="F52" s="1938">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8">
        <f>'Expenditures 15-22'!K102</f>
        <v>0</v>
      </c>
      <c r="G53" s="866"/>
    </row>
    <row r="54" spans="1:7" x14ac:dyDescent="0.2">
      <c r="A54" s="870" t="s">
        <v>479</v>
      </c>
      <c r="B54" s="870" t="s">
        <v>1552</v>
      </c>
      <c r="C54" s="890" t="s">
        <v>1039</v>
      </c>
      <c r="D54" s="886" t="s">
        <v>1157</v>
      </c>
      <c r="E54" s="869"/>
      <c r="F54" s="1938">
        <f>'Expenditures 15-22'!G114</f>
        <v>129616</v>
      </c>
      <c r="G54" s="866"/>
    </row>
    <row r="55" spans="1:7" x14ac:dyDescent="0.2">
      <c r="A55" s="870" t="s">
        <v>479</v>
      </c>
      <c r="B55" s="870" t="s">
        <v>1553</v>
      </c>
      <c r="C55" s="890" t="s">
        <v>1039</v>
      </c>
      <c r="D55" s="886" t="s">
        <v>309</v>
      </c>
      <c r="E55" s="869"/>
      <c r="F55" s="1938">
        <f>'Expenditures 15-22'!I114</f>
        <v>0</v>
      </c>
      <c r="G55" s="866"/>
    </row>
    <row r="56" spans="1:7" x14ac:dyDescent="0.2">
      <c r="A56" s="870" t="s">
        <v>480</v>
      </c>
      <c r="B56" s="870" t="s">
        <v>1554</v>
      </c>
      <c r="C56" s="887" t="str">
        <f>'Expenditures 15-22'!B130</f>
        <v>3000</v>
      </c>
      <c r="D56" s="893" t="s">
        <v>469</v>
      </c>
      <c r="E56" s="869"/>
      <c r="F56" s="1938">
        <f>'Expenditures 15-22'!K130-SUM('Expenditures 15-22'!G130+'Expenditures 15-22'!I130)</f>
        <v>0</v>
      </c>
      <c r="G56" s="866"/>
    </row>
    <row r="57" spans="1:7" x14ac:dyDescent="0.2">
      <c r="A57" s="870" t="s">
        <v>480</v>
      </c>
      <c r="B57" s="870" t="s">
        <v>1994</v>
      </c>
      <c r="C57" s="890">
        <f>'Expenditures 15-22'!B139</f>
        <v>4000</v>
      </c>
      <c r="D57" s="888" t="str">
        <f>'Expenditures 15-22'!A139</f>
        <v>Total Payments to Other Govt Units</v>
      </c>
      <c r="E57" s="869"/>
      <c r="F57" s="1938">
        <f>'Expenditures 15-22'!K139</f>
        <v>0</v>
      </c>
      <c r="G57" s="866"/>
    </row>
    <row r="58" spans="1:7" x14ac:dyDescent="0.2">
      <c r="A58" s="870" t="s">
        <v>480</v>
      </c>
      <c r="B58" s="870" t="s">
        <v>1995</v>
      </c>
      <c r="C58" s="887" t="s">
        <v>1039</v>
      </c>
      <c r="D58" s="886" t="s">
        <v>1157</v>
      </c>
      <c r="E58" s="869"/>
      <c r="F58" s="1940">
        <f>'Expenditures 15-22'!G151</f>
        <v>0</v>
      </c>
      <c r="G58" s="866"/>
    </row>
    <row r="59" spans="1:7" x14ac:dyDescent="0.2">
      <c r="A59" s="894" t="s">
        <v>480</v>
      </c>
      <c r="B59" s="857" t="s">
        <v>1996</v>
      </c>
      <c r="C59" s="895" t="s">
        <v>1039</v>
      </c>
      <c r="D59" s="857" t="s">
        <v>309</v>
      </c>
      <c r="F59" s="1941">
        <f>'Expenditures 15-22'!I151</f>
        <v>0</v>
      </c>
      <c r="G59" s="866"/>
    </row>
    <row r="60" spans="1:7" x14ac:dyDescent="0.2">
      <c r="A60" s="894" t="s">
        <v>520</v>
      </c>
      <c r="B60" s="857" t="s">
        <v>1997</v>
      </c>
      <c r="C60" s="895">
        <v>4000</v>
      </c>
      <c r="D60" s="857" t="s">
        <v>330</v>
      </c>
      <c r="F60" s="1939">
        <f>'Expenditures 15-22'!K160</f>
        <v>0</v>
      </c>
      <c r="G60" s="866"/>
    </row>
    <row r="61" spans="1:7" x14ac:dyDescent="0.2">
      <c r="A61" s="896" t="s">
        <v>520</v>
      </c>
      <c r="B61" s="896" t="s">
        <v>1998</v>
      </c>
      <c r="C61" s="897" t="str">
        <f>'Expenditures 15-22'!B170</f>
        <v>5300</v>
      </c>
      <c r="D61" s="898" t="s">
        <v>329</v>
      </c>
      <c r="E61" s="880"/>
      <c r="F61" s="1938">
        <f>'Expenditures 15-22'!K170</f>
        <v>0</v>
      </c>
      <c r="G61" s="866"/>
    </row>
    <row r="62" spans="1:7" x14ac:dyDescent="0.2">
      <c r="A62" s="870" t="s">
        <v>481</v>
      </c>
      <c r="B62" s="870" t="s">
        <v>1999</v>
      </c>
      <c r="C62" s="887">
        <f>'Expenditures 15-22'!B185</f>
        <v>3000</v>
      </c>
      <c r="D62" s="877" t="s">
        <v>469</v>
      </c>
      <c r="E62" s="869"/>
      <c r="F62" s="1938">
        <f>'Expenditures 15-22'!K185-SUM('Expenditures 15-22'!G185,'Expenditures 15-22'!I185)</f>
        <v>0</v>
      </c>
      <c r="G62" s="866"/>
    </row>
    <row r="63" spans="1:7" x14ac:dyDescent="0.2">
      <c r="A63" s="870" t="s">
        <v>481</v>
      </c>
      <c r="B63" s="870" t="s">
        <v>2000</v>
      </c>
      <c r="C63" s="887" t="str">
        <f>'Expenditures 15-22'!B196</f>
        <v>4000</v>
      </c>
      <c r="D63" s="888" t="str">
        <f>'Expenditures 15-22'!A196</f>
        <v>Total Payments to Other Govt Units</v>
      </c>
      <c r="E63" s="869"/>
      <c r="F63" s="1938">
        <f>'Expenditures 15-22'!K196</f>
        <v>0</v>
      </c>
      <c r="G63" s="866"/>
    </row>
    <row r="64" spans="1:7" x14ac:dyDescent="0.2">
      <c r="A64" s="896" t="s">
        <v>481</v>
      </c>
      <c r="B64" s="896" t="s">
        <v>2001</v>
      </c>
      <c r="C64" s="897" t="str">
        <f>'Expenditures 15-22'!B206</f>
        <v>5300</v>
      </c>
      <c r="D64" s="893" t="s">
        <v>329</v>
      </c>
      <c r="E64" s="869"/>
      <c r="F64" s="1938">
        <f>'Expenditures 15-22'!K206</f>
        <v>0</v>
      </c>
      <c r="G64" s="866"/>
    </row>
    <row r="65" spans="1:8" x14ac:dyDescent="0.2">
      <c r="A65" s="870" t="s">
        <v>481</v>
      </c>
      <c r="B65" s="870" t="s">
        <v>2002</v>
      </c>
      <c r="C65" s="887" t="s">
        <v>1039</v>
      </c>
      <c r="D65" s="886" t="s">
        <v>1157</v>
      </c>
      <c r="E65" s="869"/>
      <c r="F65" s="1938">
        <f>'Expenditures 15-22'!G210</f>
        <v>0</v>
      </c>
      <c r="G65" s="866"/>
    </row>
    <row r="66" spans="1:8" x14ac:dyDescent="0.2">
      <c r="A66" s="870" t="s">
        <v>481</v>
      </c>
      <c r="B66" s="870" t="s">
        <v>2003</v>
      </c>
      <c r="C66" s="887" t="s">
        <v>1039</v>
      </c>
      <c r="D66" s="886" t="s">
        <v>309</v>
      </c>
      <c r="E66" s="869"/>
      <c r="F66" s="1938">
        <f>'Expenditures 15-22'!I210</f>
        <v>0</v>
      </c>
      <c r="G66" s="866"/>
    </row>
    <row r="67" spans="1:8" x14ac:dyDescent="0.2">
      <c r="A67" s="870" t="s">
        <v>482</v>
      </c>
      <c r="B67" s="870" t="s">
        <v>2004</v>
      </c>
      <c r="C67" s="887" t="str">
        <f>'Expenditures 15-22'!B216</f>
        <v>1125</v>
      </c>
      <c r="D67" s="893" t="str">
        <f>'Expenditures 15-22'!A216</f>
        <v>Pre-K Programs</v>
      </c>
      <c r="E67" s="869"/>
      <c r="F67" s="1938">
        <f>'Expenditures 15-22'!K216</f>
        <v>0</v>
      </c>
      <c r="G67" s="866"/>
    </row>
    <row r="68" spans="1:8" x14ac:dyDescent="0.2">
      <c r="A68" s="870" t="s">
        <v>482</v>
      </c>
      <c r="B68" s="870" t="s">
        <v>1555</v>
      </c>
      <c r="C68" s="887" t="str">
        <f>'Expenditures 15-22'!B218</f>
        <v>1225</v>
      </c>
      <c r="D68" s="893" t="str">
        <f>'Expenditures 15-22'!A218</f>
        <v>Special Education Programs - Pre-K</v>
      </c>
      <c r="E68" s="869"/>
      <c r="F68" s="1938">
        <f>'Expenditures 15-22'!K218</f>
        <v>0</v>
      </c>
      <c r="G68" s="866"/>
    </row>
    <row r="69" spans="1:8" x14ac:dyDescent="0.2">
      <c r="A69" s="870" t="s">
        <v>482</v>
      </c>
      <c r="B69" s="870" t="s">
        <v>2005</v>
      </c>
      <c r="C69" s="887" t="str">
        <f>'Expenditures 15-22'!B220</f>
        <v>1275</v>
      </c>
      <c r="D69" s="893" t="str">
        <f>'Expenditures 15-22'!A220</f>
        <v>Remedial and Supplemental Programs - Pre-K</v>
      </c>
      <c r="E69" s="869"/>
      <c r="F69" s="1938">
        <f>'Expenditures 15-22'!K220</f>
        <v>0</v>
      </c>
      <c r="G69" s="866"/>
    </row>
    <row r="70" spans="1:8" x14ac:dyDescent="0.2">
      <c r="A70" s="870" t="s">
        <v>482</v>
      </c>
      <c r="B70" s="870" t="s">
        <v>2006</v>
      </c>
      <c r="C70" s="887">
        <f>'Expenditures 15-22'!B221</f>
        <v>1300</v>
      </c>
      <c r="D70" s="888" t="str">
        <f>'Expenditures 15-22'!A221</f>
        <v>Adult/Continuing Education Programs</v>
      </c>
      <c r="E70" s="869"/>
      <c r="F70" s="1938">
        <f>'Expenditures 15-22'!K221</f>
        <v>0</v>
      </c>
      <c r="G70" s="866"/>
    </row>
    <row r="71" spans="1:8" x14ac:dyDescent="0.2">
      <c r="A71" s="870" t="s">
        <v>482</v>
      </c>
      <c r="B71" s="870" t="s">
        <v>2007</v>
      </c>
      <c r="C71" s="887">
        <f>'Expenditures 15-22'!B224</f>
        <v>1600</v>
      </c>
      <c r="D71" s="888" t="str">
        <f>'Expenditures 15-22'!A224</f>
        <v>Summer School Programs</v>
      </c>
      <c r="E71" s="869"/>
      <c r="F71" s="1938">
        <f>'Expenditures 15-22'!K224</f>
        <v>0</v>
      </c>
      <c r="G71" s="866"/>
    </row>
    <row r="72" spans="1:8" x14ac:dyDescent="0.2">
      <c r="A72" s="870" t="s">
        <v>482</v>
      </c>
      <c r="B72" s="870" t="s">
        <v>2008</v>
      </c>
      <c r="C72" s="887">
        <f>'Expenditures 15-22'!B280</f>
        <v>3000</v>
      </c>
      <c r="D72" s="877" t="s">
        <v>469</v>
      </c>
      <c r="E72" s="869"/>
      <c r="F72" s="1938">
        <f>'Expenditures 15-22'!K280</f>
        <v>0</v>
      </c>
      <c r="G72" s="866"/>
    </row>
    <row r="73" spans="1:8" x14ac:dyDescent="0.2">
      <c r="A73" s="870" t="s">
        <v>482</v>
      </c>
      <c r="B73" s="870" t="s">
        <v>2009</v>
      </c>
      <c r="C73" s="887" t="str">
        <f>'Expenditures 15-22'!B285</f>
        <v>4000</v>
      </c>
      <c r="D73" s="888" t="str">
        <f>'Expenditures 15-22'!A285</f>
        <v>Total Payments to Other Govt Units</v>
      </c>
      <c r="E73" s="869"/>
      <c r="F73" s="1938">
        <f>'Expenditures 15-22'!K285</f>
        <v>0</v>
      </c>
      <c r="G73" s="866"/>
    </row>
    <row r="74" spans="1:8" x14ac:dyDescent="0.2">
      <c r="A74" s="870" t="s">
        <v>456</v>
      </c>
      <c r="B74" s="870" t="s">
        <v>2010</v>
      </c>
      <c r="C74" s="887" t="s">
        <v>915</v>
      </c>
      <c r="D74" s="888" t="s">
        <v>1567</v>
      </c>
      <c r="E74" s="869"/>
      <c r="F74" s="1942">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2011</v>
      </c>
      <c r="E76" s="1796" t="s">
        <v>1015</v>
      </c>
      <c r="F76" s="1800">
        <f>SUM(F18:F74)</f>
        <v>129616</v>
      </c>
      <c r="G76" s="866"/>
    </row>
    <row r="77" spans="1:8" s="894" customFormat="1" ht="12" customHeight="1" thickTop="1" thickBot="1" x14ac:dyDescent="0.25">
      <c r="A77" s="1801"/>
      <c r="B77" s="1798"/>
      <c r="C77" s="1794"/>
      <c r="D77" s="1799" t="s">
        <v>2012</v>
      </c>
      <c r="E77" s="1796"/>
      <c r="F77" s="1802">
        <f>(F14-F76)</f>
        <v>288993</v>
      </c>
      <c r="G77" s="870"/>
    </row>
    <row r="78" spans="1:8" s="894" customFormat="1" ht="12" customHeight="1" thickTop="1" x14ac:dyDescent="0.2">
      <c r="A78" s="1803"/>
      <c r="B78" s="1798"/>
      <c r="C78" s="1794"/>
      <c r="D78" s="1799" t="s">
        <v>2059</v>
      </c>
      <c r="E78" s="1796"/>
      <c r="F78" s="899">
        <v>0</v>
      </c>
      <c r="G78" s="900"/>
      <c r="H78" s="870"/>
    </row>
    <row r="79" spans="1:8" s="894" customFormat="1" ht="12" customHeight="1" thickBot="1" x14ac:dyDescent="0.25">
      <c r="A79" s="1804"/>
      <c r="B79" s="1798"/>
      <c r="C79" s="1794"/>
      <c r="D79" s="1799" t="s">
        <v>2013</v>
      </c>
      <c r="E79" s="1796" t="s">
        <v>1015</v>
      </c>
      <c r="F79" s="1805" t="str">
        <f>IF(F78&gt;0,F77/F78," Complete Line 78")</f>
        <v xml:space="preserve"> Complete Line 78</v>
      </c>
      <c r="G79" s="870"/>
    </row>
    <row r="80" spans="1:8" s="894" customFormat="1" ht="8.25" customHeight="1" thickTop="1" x14ac:dyDescent="0.2">
      <c r="A80" s="901"/>
      <c r="B80" s="870"/>
      <c r="C80" s="872"/>
      <c r="D80" s="902"/>
      <c r="E80" s="869"/>
      <c r="F80" s="903"/>
      <c r="G80" s="870"/>
    </row>
    <row r="81" spans="1:7" s="894" customFormat="1" ht="12" thickBot="1" x14ac:dyDescent="0.25">
      <c r="A81" s="2270" t="s">
        <v>1167</v>
      </c>
      <c r="B81" s="2271"/>
      <c r="C81" s="2271"/>
      <c r="D81" s="2271"/>
      <c r="E81" s="2271"/>
      <c r="F81" s="2272"/>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2">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0</v>
      </c>
      <c r="G94" s="913"/>
    </row>
    <row r="95" spans="1:7" x14ac:dyDescent="0.2">
      <c r="A95" s="909" t="s">
        <v>142</v>
      </c>
      <c r="B95" s="909" t="s">
        <v>177</v>
      </c>
      <c r="C95" s="911">
        <v>1700</v>
      </c>
      <c r="D95" s="919" t="str">
        <f>'Revenues 9-14'!A82</f>
        <v>Total District/School Activity Income</v>
      </c>
      <c r="E95" s="907"/>
      <c r="F95" s="1811">
        <f>SUM('Revenues 9-14'!C82,'Revenues 9-14'!D82)</f>
        <v>0</v>
      </c>
      <c r="G95" s="913"/>
    </row>
    <row r="96" spans="1:7" x14ac:dyDescent="0.2">
      <c r="A96" s="909" t="s">
        <v>479</v>
      </c>
      <c r="B96" s="909" t="s">
        <v>178</v>
      </c>
      <c r="C96" s="911">
        <f>'Revenues 9-14'!B84</f>
        <v>1811</v>
      </c>
      <c r="D96" s="912" t="str">
        <f>'Revenues 9-14'!A84</f>
        <v>Rentals - Regular Textbooks</v>
      </c>
      <c r="E96" s="907"/>
      <c r="F96" s="1811">
        <f>'Revenues 9-14'!C84</f>
        <v>0</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500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0</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354671</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0</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0</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1">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2">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2">
        <f>SUM('Revenues 9-14'!C166:G166)</f>
        <v>0</v>
      </c>
      <c r="G122" s="913"/>
    </row>
    <row r="123" spans="1:7" x14ac:dyDescent="0.2">
      <c r="A123" s="924" t="s">
        <v>525</v>
      </c>
      <c r="B123" s="924" t="s">
        <v>853</v>
      </c>
      <c r="C123" s="925">
        <f>'Revenues 9-14'!B167</f>
        <v>3815</v>
      </c>
      <c r="D123" s="926" t="str">
        <f>'Revenues 9-14'!A167</f>
        <v>State Charter Schools</v>
      </c>
      <c r="E123" s="907"/>
      <c r="F123" s="1932">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0</v>
      </c>
      <c r="G129" s="931"/>
    </row>
    <row r="130" spans="1:7" x14ac:dyDescent="0.2">
      <c r="A130" s="928" t="s">
        <v>689</v>
      </c>
      <c r="B130" s="928" t="s">
        <v>804</v>
      </c>
      <c r="C130" s="933">
        <v>4300</v>
      </c>
      <c r="D130" s="934" t="str">
        <f>'Revenues 9-14'!A211</f>
        <v>Total Title I</v>
      </c>
      <c r="E130" s="907"/>
      <c r="F130" s="1811">
        <f>SUM('Revenues 9-14'!C211,'Revenues 9-14'!D211,'Revenues 9-14'!F211,'Revenues 9-14'!G211)</f>
        <v>0</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95206</v>
      </c>
      <c r="G136" s="931">
        <v>6303</v>
      </c>
    </row>
    <row r="137" spans="1:7" s="868" customFormat="1" hidden="1" x14ac:dyDescent="0.2">
      <c r="A137" s="935" t="s">
        <v>215</v>
      </c>
      <c r="B137" s="935" t="s">
        <v>1484</v>
      </c>
      <c r="C137" s="936" t="s">
        <v>216</v>
      </c>
      <c r="D137" s="937" t="str">
        <f>'Revenues 9-14'!A231</f>
        <v>ARRA - Title I - Low Income</v>
      </c>
      <c r="E137" s="938"/>
      <c r="F137" s="1932">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2">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2">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0</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3" t="s">
        <v>5</v>
      </c>
      <c r="B175" s="1944" t="s">
        <v>2058</v>
      </c>
      <c r="C175" s="1945">
        <v>3100</v>
      </c>
      <c r="D175" s="1946" t="s">
        <v>2061</v>
      </c>
      <c r="E175" s="907"/>
      <c r="F175" s="1930"/>
      <c r="G175" s="928"/>
    </row>
    <row r="176" spans="1:7" x14ac:dyDescent="0.2">
      <c r="A176" s="1943" t="s">
        <v>685</v>
      </c>
      <c r="B176" s="1944" t="s">
        <v>2058</v>
      </c>
      <c r="C176" s="1945">
        <v>3300</v>
      </c>
      <c r="D176" s="1946" t="s">
        <v>2062</v>
      </c>
      <c r="E176" s="907"/>
      <c r="F176" s="1930"/>
      <c r="G176" s="928"/>
    </row>
    <row r="177" spans="1:7" ht="6" customHeight="1" x14ac:dyDescent="0.2">
      <c r="A177" s="928"/>
      <c r="B177" s="928"/>
      <c r="C177" s="950"/>
      <c r="D177" s="928"/>
      <c r="E177" s="907"/>
      <c r="F177" s="951"/>
      <c r="G177" s="948"/>
    </row>
    <row r="178" spans="1:7" x14ac:dyDescent="0.2">
      <c r="A178" s="1792"/>
      <c r="B178" s="1806"/>
      <c r="C178" s="1807"/>
      <c r="D178" s="1808" t="s">
        <v>2014</v>
      </c>
      <c r="E178" s="1809" t="s">
        <v>1015</v>
      </c>
      <c r="F178" s="1810">
        <f>SUM(F84:F136,F161:F176)</f>
        <v>450377</v>
      </c>
    </row>
    <row r="179" spans="1:7" ht="12" customHeight="1" x14ac:dyDescent="0.2">
      <c r="A179" s="1792"/>
      <c r="B179" s="1806"/>
      <c r="C179" s="1807"/>
      <c r="D179" s="1808" t="s">
        <v>2015</v>
      </c>
      <c r="E179" s="1809"/>
      <c r="F179" s="1811">
        <f>'PCTC-OEPP 27-28'!F77-F178</f>
        <v>-161384</v>
      </c>
    </row>
    <row r="180" spans="1:7" ht="12" customHeight="1" x14ac:dyDescent="0.2">
      <c r="A180" s="1792"/>
      <c r="B180" s="1806"/>
      <c r="C180" s="1807"/>
      <c r="D180" s="1808" t="s">
        <v>1924</v>
      </c>
      <c r="E180" s="1809"/>
      <c r="F180" s="1811">
        <f>'Cap Outlay Deprec 26'!I18</f>
        <v>87911</v>
      </c>
    </row>
    <row r="181" spans="1:7" ht="12" customHeight="1" x14ac:dyDescent="0.2">
      <c r="A181" s="1792"/>
      <c r="B181" s="1806"/>
      <c r="C181" s="1807"/>
      <c r="D181" s="1808" t="s">
        <v>2016</v>
      </c>
      <c r="E181" s="1809"/>
      <c r="F181" s="1811">
        <f>F179+F180</f>
        <v>-73473</v>
      </c>
    </row>
    <row r="182" spans="1:7" ht="12" customHeight="1" x14ac:dyDescent="0.2">
      <c r="A182" s="1792"/>
      <c r="B182" s="1812"/>
      <c r="C182" s="1807"/>
      <c r="D182" s="1808" t="str">
        <f>D78</f>
        <v>9 Month ADA from District Average Daily Attendance/Prior General State Aid Inquiry 2017-2018</v>
      </c>
      <c r="E182" s="1809"/>
      <c r="F182" s="1813">
        <f>'PCTC-OEPP 27-28'!F78</f>
        <v>0</v>
      </c>
      <c r="G182" s="931"/>
    </row>
    <row r="183" spans="1:7" ht="12" customHeight="1" thickBot="1" x14ac:dyDescent="0.25">
      <c r="A183" s="1792"/>
      <c r="B183" s="1812"/>
      <c r="C183" s="1807"/>
      <c r="D183" s="1808" t="s">
        <v>2017</v>
      </c>
      <c r="E183" s="1809" t="s">
        <v>1626</v>
      </c>
      <c r="F183" s="1814" t="e">
        <f>F181/F182</f>
        <v>#DIV/0!</v>
      </c>
      <c r="G183" s="857">
        <v>6323</v>
      </c>
    </row>
    <row r="184" spans="1:7" ht="12" thickTop="1" x14ac:dyDescent="0.2">
      <c r="B184" s="931"/>
      <c r="C184" s="950"/>
      <c r="D184" s="931"/>
      <c r="E184" s="950"/>
      <c r="F184" s="931"/>
      <c r="G184" s="952">
        <v>6326</v>
      </c>
    </row>
    <row r="185" spans="1:7" ht="12.2" customHeight="1" x14ac:dyDescent="0.2">
      <c r="A185" s="931" t="s">
        <v>2060</v>
      </c>
      <c r="B185" s="931"/>
      <c r="C185" s="950"/>
      <c r="D185" s="931"/>
      <c r="E185" s="950"/>
      <c r="F185" s="931"/>
      <c r="G185" s="931"/>
    </row>
    <row r="186" spans="1:7" s="1947" customFormat="1" ht="12.2" customHeight="1" x14ac:dyDescent="0.2">
      <c r="A186" s="1947" t="s">
        <v>2065</v>
      </c>
      <c r="B186" s="1948"/>
      <c r="C186" s="1949"/>
      <c r="D186" s="1948"/>
      <c r="E186" s="1949"/>
      <c r="F186" s="1948"/>
      <c r="G186" s="1948"/>
    </row>
    <row r="187" spans="1:7" s="1947" customFormat="1" ht="12.2" customHeight="1" x14ac:dyDescent="0.2">
      <c r="A187" s="1950" t="s">
        <v>2066</v>
      </c>
      <c r="C187" s="1949"/>
      <c r="D187" s="1948"/>
      <c r="E187" s="1949"/>
      <c r="F187" s="1948"/>
      <c r="G187" s="1948"/>
    </row>
    <row r="188" spans="1:7" ht="12" customHeight="1" x14ac:dyDescent="0.2">
      <c r="C188" s="950"/>
      <c r="D188" s="931"/>
      <c r="E188" s="950"/>
      <c r="F188" s="931"/>
      <c r="G188" s="931"/>
    </row>
    <row r="189" spans="1:7" x14ac:dyDescent="0.2">
      <c r="A189" s="1951" t="s">
        <v>2064</v>
      </c>
      <c r="B189" s="1952" t="s">
        <v>2063</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2" type="noConversion"/>
  <hyperlinks>
    <hyperlink ref="B189" r:id="rId1"/>
  </hyperlinks>
  <printOptions gridLine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workbookViewId="0">
      <pane ySplit="16" topLeftCell="A17" activePane="bottomLeft" state="frozen"/>
      <selection pane="bottomLeft" activeCell="A19" sqref="A19:XFD33"/>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4" t="s">
        <v>1925</v>
      </c>
      <c r="B4" s="2285"/>
      <c r="C4" s="2285"/>
      <c r="D4" s="2285"/>
      <c r="E4" s="2285"/>
      <c r="F4" s="2285"/>
      <c r="G4" s="2286"/>
    </row>
    <row r="5" spans="1:7" x14ac:dyDescent="0.25">
      <c r="A5" s="2287"/>
      <c r="B5" s="2288"/>
      <c r="C5" s="2288"/>
      <c r="D5" s="2288"/>
      <c r="E5" s="2288"/>
      <c r="F5" s="2288"/>
      <c r="G5" s="2289"/>
    </row>
    <row r="6" spans="1:7" ht="18.75" x14ac:dyDescent="0.25">
      <c r="A6" s="1556" t="s">
        <v>1926</v>
      </c>
      <c r="B6" s="1557"/>
      <c r="C6" s="1557"/>
      <c r="D6" s="1557"/>
      <c r="E6" s="1557"/>
      <c r="F6" s="1557"/>
      <c r="G6" s="1558"/>
    </row>
    <row r="7" spans="1:7" ht="30.75" customHeight="1" x14ac:dyDescent="0.25">
      <c r="A7" s="2290" t="s">
        <v>2075</v>
      </c>
      <c r="B7" s="2291"/>
      <c r="C7" s="2291"/>
      <c r="D7" s="2291"/>
      <c r="E7" s="2291"/>
      <c r="F7" s="2291"/>
      <c r="G7" s="2292"/>
    </row>
    <row r="8" spans="1:7" ht="15.75" customHeight="1" x14ac:dyDescent="0.25">
      <c r="A8" s="2293" t="s">
        <v>2024</v>
      </c>
      <c r="B8" s="2294"/>
      <c r="C8" s="2294"/>
      <c r="D8" s="2294"/>
      <c r="E8" s="2294"/>
      <c r="F8" s="2294"/>
      <c r="G8" s="2295"/>
    </row>
    <row r="9" spans="1:7" ht="35.25" customHeight="1" x14ac:dyDescent="0.25">
      <c r="A9" s="2290" t="s">
        <v>2023</v>
      </c>
      <c r="B9" s="2291"/>
      <c r="C9" s="2291"/>
      <c r="D9" s="2291"/>
      <c r="E9" s="2291"/>
      <c r="F9" s="2291"/>
      <c r="G9" s="2292"/>
    </row>
    <row r="10" spans="1:7" ht="15" customHeight="1" x14ac:dyDescent="0.25">
      <c r="A10" s="1559" t="s">
        <v>1927</v>
      </c>
      <c r="B10" s="1560"/>
      <c r="C10" s="1560"/>
      <c r="D10" s="1560"/>
      <c r="E10" s="1560"/>
      <c r="F10" s="1560"/>
      <c r="G10" s="1561"/>
    </row>
    <row r="11" spans="1:7" ht="17.25" customHeight="1" x14ac:dyDescent="0.25">
      <c r="A11" s="2290" t="s">
        <v>1941</v>
      </c>
      <c r="B11" s="2291"/>
      <c r="C11" s="2291"/>
      <c r="D11" s="2291"/>
      <c r="E11" s="2291"/>
      <c r="F11" s="2291"/>
      <c r="G11" s="2292"/>
    </row>
    <row r="12" spans="1:7" ht="15" customHeight="1" x14ac:dyDescent="0.25">
      <c r="A12" s="1559" t="s">
        <v>1932</v>
      </c>
      <c r="B12" s="1560"/>
      <c r="C12" s="1560"/>
      <c r="D12" s="1560"/>
      <c r="E12" s="1560"/>
      <c r="F12" s="1560"/>
      <c r="G12" s="1561"/>
    </row>
    <row r="13" spans="1:7" ht="32.25" customHeight="1" x14ac:dyDescent="0.25">
      <c r="A13" s="2281" t="s">
        <v>1933</v>
      </c>
      <c r="B13" s="2282"/>
      <c r="C13" s="2282"/>
      <c r="D13" s="2282"/>
      <c r="E13" s="2282"/>
      <c r="F13" s="2282"/>
      <c r="G13" s="2283"/>
    </row>
    <row r="14" spans="1:7" x14ac:dyDescent="0.25">
      <c r="A14" s="1683" t="s">
        <v>1942</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1943</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677"/>
      <c r="B17" s="1868"/>
      <c r="C17" s="1678"/>
      <c r="D17" s="1867"/>
      <c r="E17" s="1562">
        <f t="shared" ref="E17:E36" si="1">IF(D17&lt;=25000,D17,IF(D17&gt;25000,25000,0))</f>
        <v>0</v>
      </c>
      <c r="F17" s="1815">
        <f t="shared" si="0"/>
        <v>0</v>
      </c>
      <c r="G17" s="1816">
        <f>IF(F17=0,0,D17-F17)</f>
        <v>0</v>
      </c>
      <c r="H17" s="1669"/>
    </row>
    <row r="18" spans="1:8" x14ac:dyDescent="0.25">
      <c r="A18" s="1675"/>
      <c r="B18" s="1868"/>
      <c r="C18" s="1678"/>
      <c r="D18" s="1867"/>
      <c r="E18" s="1562">
        <f t="shared" ref="E18:E35" si="2">IF(D18&lt;=25000,D18,IF(D18&gt;25000,25000,0))</f>
        <v>0</v>
      </c>
      <c r="F18" s="1815">
        <f t="shared" ref="F18:F35"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35" si="4">IF(F18=0,0,D18-F18)</f>
        <v>0</v>
      </c>
    </row>
    <row r="19" spans="1:8" x14ac:dyDescent="0.25">
      <c r="A19" s="1675"/>
      <c r="B19" s="1689"/>
      <c r="C19" s="1676"/>
      <c r="D19" s="1867"/>
      <c r="E19" s="1562">
        <f t="shared" ref="E19:E20" si="5">IF(D19&lt;=25000,D19,IF(D19&gt;25000,25000,0))</f>
        <v>0</v>
      </c>
      <c r="F19" s="1815">
        <f t="shared" ref="F19:F20" si="6">IF(OR(B19="10-1000-100",B19="10-1000-200",B19="10-1000-300",B19="10-1000-400",B19="10-1000-600",B19="10-1000-800",B19="50-1000-200",B19="10-2100-100",B19="10-2100-200",B19="10-2100-300",B19="10-2100-400",B19="10-2100-600",B19="10-2100-800",B19="20-2100-200",B19="20-2190-100",B19="20-2190-200",B19="20-2190-300",B19="20-2190-400",B19="20-2190-600",B19="20-2190-800",B19="40-2190-100",B19="40-2190-200",B19="40-2190-300",B19="40-2190-400",B19="40-2190-600",B19="40-2190-800",B19="50-2190-200",B19="10-2200-100",B19="10-2200-200",B19="10-2200-300",B19="10-2200-400",B19="10-2200-600",B19="10-2200-800",B19="50-2200-200",B19="10-2300-100",B19="10-2300-200",B19="10-2300-300",B19="10-2300-400",B19="10-2300-600",B19="10-2300-800",B19="50-2300-200",B19="80-2300-100",B19="80-2300-200",B19="80-2300-300",B19="80-2300-400",B19="80-2300-600",B19="80-2300-800",B19="10-2400-100",B19="10-2400-200",B19="10-2400-300",B19="10-2400-400",B19="10-2400-600",B19="10-2400-800",B19="50-2400-200",B19="10-2510-100",B19="10-2510-200",B19="10-2510-300",B19="10-2510-400",B19="10-2510-600",B19="10-2510-800",B19="20-2510-100",B19="20-2510-200",B19="20-2510-300",B19="20-2510-400",B19="20-2510-600",B19="20-2510-800",B19="50-2510-200",B19="10-2520-100",B19="10-2520-200",B19="10-2520-300",B19="10-2520-400",B19="10-2520-600",B19="10-2520-800",B19="50-2520-200",B19="10-2540-100",B19="10-2540-200",B19="10-2540-300",B19="10-2540-400",B19="10-2540-600",B19="20-2540-800",B19="20-2540-100",B19="20-2540-200",B19="20-2540-300",B19="20-2540-400",B19="20-2540-600",B19="50-2540-200",B19="90-2540-100",B19="90-2540-200",B19="90-2540-300",B19="90-2540-400",B19="90-2540-600",B19="90-2540-800",B19="90-2540-800",B19="10-2550-100",B19="10-2550-200",B19="10-2550-300",B19="10-2550-400",B19="10-2550-600",B19="10-2550-800",B19="20-2550-100",B19="20-2550-200",B19="20-2550-300",B19="20-2550-400",B19="20-2550-600",B19="20-2550-800",B19="40-2550-100",B19="40-2550-200",B19="40-2550-300",B19="40-2550-400",B19="40-2550-600",B19="40-2550-800",B19="50-2550-200",B19="10-2560-100",B19="10-2560-200",B19="10-2560-300",B19="10-2560-400",B19="10-2560-600",B19="10-2560-800",B19="20-2560-100",B19="20-2560-200",B19="20-2560-300",B19="20-2560-400",B19="20-2560-600",B19="20-2560-800",B19="50-2560-200",B19="10-2570-100",B19="10-2570-200",B19="10-2570-300",B19="10-2570-400",B19="10-2570-600",B19="10-2570-800",B19="50-2570-200",B19="10-2610-100",B19="10-2610-200",B19="10-2610-300",B19="10-2610-400",B19="10-2610-600",B19="10-2610-800",B19="50-2610-200",B19="10-2620-100",B19="10-2620-200",B19="10-2620-300",B19="10-2620-400",B19="10-2620-600",B19="10-2620-800",B19="50-2620-200",B19="10-2630-100",B19="10-2630-200",B19="10-2630-300",B19="10-2630-400",B19="10-2630-600",B19="10-2630-800",B19="50-2630-200",B19="10-2640-100",B19="10-2640-200",B19="10-2640-300",B19="10-2640-400",B19="10-2640-600",B19="10-2640-800",B19="50-2640-200",B19="10-2660-100",B19="10-2660-200",B19="10-2660-300",B19="10-2660-400",B19="10-2660-600",B19="10-2660-800",B19="50-2660-200",B19="10-2900-100",B19="10-2900-200",B19="10-2900-300",B19="10-2900-400",B19="10-2900-600",B19="10-2900-800",B19="20-2900-100",B19="20-2900-200",B19="20-2900-300",B19="20-2900-400",B19="20-2900-600",B19="20-2900-800",B19="40-2900-100",B19="40-2900-200",B19="40-2900-300",B19="40-2900-400",B19="40-2900-600",B19="40-2900-800",B19="50-2900-200",B19="60-2900-100",B19="60-2900-200",B19="60-2900-300",B19="60-2900-400",B19="60-2900-600",B19="60-2900-800",B19="90-2900-100",B19="90-2900-200",B19="90-2900-300",B19="90-2900-400",B19="90-2900-600",B19="90-2900-800",B19="10-3000-100",B19="10-3000-200",B19="10-3000-300",B19="10-3000-400",B19="10-3000-600",B19="10-3000-800",B19="20-3000-100",B19="20-3000-200",B19="20-3000-300",B19="20-3000-400",B19="20-3000-600",B19="20-3000-800",B19="40-3000-100",B19="40-3000-200",B19="40-3000-300",B19="40-3000-400",B19="40-3000-600",B19="40-3000-800",B19="50-3000-200"),E19,0)</f>
        <v>0</v>
      </c>
      <c r="G19" s="1816">
        <f t="shared" ref="G19:G20" si="7">IF(F19=0,0,D19-F19)</f>
        <v>0</v>
      </c>
    </row>
    <row r="20" spans="1:8" x14ac:dyDescent="0.25">
      <c r="A20" s="1675"/>
      <c r="B20" s="1689"/>
      <c r="C20" s="1676"/>
      <c r="D20" s="1867"/>
      <c r="E20" s="1562">
        <f t="shared" si="5"/>
        <v>0</v>
      </c>
      <c r="F20" s="1815">
        <f t="shared" si="6"/>
        <v>0</v>
      </c>
      <c r="G20" s="1816">
        <f t="shared" si="7"/>
        <v>0</v>
      </c>
    </row>
    <row r="21" spans="1:8" x14ac:dyDescent="0.25">
      <c r="A21" s="1675"/>
      <c r="B21" s="1689"/>
      <c r="C21" s="1676"/>
      <c r="D21" s="1867"/>
      <c r="E21" s="1562">
        <f t="shared" ref="E21:E29" si="8">IF(D21&lt;=25000,D21,IF(D21&gt;25000,25000,0))</f>
        <v>0</v>
      </c>
      <c r="F21" s="1815">
        <f t="shared" ref="F21:F29" si="9">IF(OR(B21="10-1000-100",B21="10-1000-200",B21="10-1000-300",B21="10-1000-400",B21="10-1000-600",B21="10-1000-800",B21="50-1000-200",B21="10-2100-100",B21="10-2100-200",B21="10-2100-300",B21="10-2100-400",B21="10-2100-600",B21="10-2100-800",B21="20-2100-200",B21="20-2190-100",B21="20-2190-200",B21="20-2190-300",B21="20-2190-400",B21="20-2190-600",B21="20-2190-800",B21="40-2190-100",B21="40-2190-200",B21="40-2190-300",B21="40-2190-400",B21="40-2190-600",B21="40-2190-800",B21="50-2190-200",B21="10-2200-100",B21="10-2200-200",B21="10-2200-300",B21="10-2200-400",B21="10-2200-600",B21="10-2200-800",B21="50-2200-200",B21="10-2300-100",B21="10-2300-200",B21="10-2300-300",B21="10-2300-400",B21="10-2300-600",B21="10-2300-800",B21="50-2300-200",B21="80-2300-100",B21="80-2300-200",B21="80-2300-300",B21="80-2300-400",B21="80-2300-600",B21="80-2300-800",B21="10-2400-100",B21="10-2400-200",B21="10-2400-300",B21="10-2400-400",B21="10-2400-600",B21="10-2400-800",B21="50-2400-200",B21="10-2510-100",B21="10-2510-200",B21="10-2510-300",B21="10-2510-400",B21="10-2510-600",B21="10-2510-800",B21="20-2510-100",B21="20-2510-200",B21="20-2510-300",B21="20-2510-400",B21="20-2510-600",B21="20-2510-800",B21="50-2510-200",B21="10-2520-100",B21="10-2520-200",B21="10-2520-300",B21="10-2520-400",B21="10-2520-600",B21="10-2520-800",B21="50-2520-200",B21="10-2540-100",B21="10-2540-200",B21="10-2540-300",B21="10-2540-400",B21="10-2540-600",B21="20-2540-800",B21="20-2540-100",B21="20-2540-200",B21="20-2540-300",B21="20-2540-400",B21="20-2540-600",B21="50-2540-200",B21="90-2540-100",B21="90-2540-200",B21="90-2540-300",B21="90-2540-400",B21="90-2540-600",B21="90-2540-800",B21="90-2540-800",B21="10-2550-100",B21="10-2550-200",B21="10-2550-300",B21="10-2550-400",B21="10-2550-600",B21="10-2550-800",B21="20-2550-100",B21="20-2550-200",B21="20-2550-300",B21="20-2550-400",B21="20-2550-600",B21="20-2550-800",B21="40-2550-100",B21="40-2550-200",B21="40-2550-300",B21="40-2550-400",B21="40-2550-600",B21="40-2550-800",B21="50-2550-200",B21="10-2560-100",B21="10-2560-200",B21="10-2560-300",B21="10-2560-400",B21="10-2560-600",B21="10-2560-800",B21="20-2560-100",B21="20-2560-200",B21="20-2560-300",B21="20-2560-400",B21="20-2560-600",B21="20-2560-800",B21="50-2560-200",B21="10-2570-100",B21="10-2570-200",B21="10-2570-300",B21="10-2570-400",B21="10-2570-600",B21="10-2570-800",B21="50-2570-200",B21="10-2610-100",B21="10-2610-200",B21="10-2610-300",B21="10-2610-400",B21="10-2610-600",B21="10-2610-800",B21="50-2610-200",B21="10-2620-100",B21="10-2620-200",B21="10-2620-300",B21="10-2620-400",B21="10-2620-600",B21="10-2620-800",B21="50-2620-200",B21="10-2630-100",B21="10-2630-200",B21="10-2630-300",B21="10-2630-400",B21="10-2630-600",B21="10-2630-800",B21="50-2630-200",B21="10-2640-100",B21="10-2640-200",B21="10-2640-300",B21="10-2640-400",B21="10-2640-600",B21="10-2640-800",B21="50-2640-200",B21="10-2660-100",B21="10-2660-200",B21="10-2660-300",B21="10-2660-400",B21="10-2660-600",B21="10-2660-800",B21="50-2660-200",B21="10-2900-100",B21="10-2900-200",B21="10-2900-300",B21="10-2900-400",B21="10-2900-600",B21="10-2900-800",B21="20-2900-100",B21="20-2900-200",B21="20-2900-300",B21="20-2900-400",B21="20-2900-600",B21="20-2900-800",B21="40-2900-100",B21="40-2900-200",B21="40-2900-300",B21="40-2900-400",B21="40-2900-600",B21="40-2900-800",B21="50-2900-200",B21="60-2900-100",B21="60-2900-200",B21="60-2900-300",B21="60-2900-400",B21="60-2900-600",B21="60-2900-800",B21="90-2900-100",B21="90-2900-200",B21="90-2900-300",B21="90-2900-400",B21="90-2900-600",B21="90-2900-800",B21="10-3000-100",B21="10-3000-200",B21="10-3000-300",B21="10-3000-400",B21="10-3000-600",B21="10-3000-800",B21="20-3000-100",B21="20-3000-200",B21="20-3000-300",B21="20-3000-400",B21="20-3000-600",B21="20-3000-800",B21="40-3000-100",B21="40-3000-200",B21="40-3000-300",B21="40-3000-400",B21="40-3000-600",B21="40-3000-800",B21="50-3000-200"),E21,0)</f>
        <v>0</v>
      </c>
      <c r="G21" s="1816">
        <f t="shared" ref="G21:G29" si="10">IF(F21=0,0,D21-F21)</f>
        <v>0</v>
      </c>
    </row>
    <row r="22" spans="1:8" x14ac:dyDescent="0.25">
      <c r="A22" s="1675"/>
      <c r="B22" s="1689"/>
      <c r="C22" s="1676"/>
      <c r="D22" s="1867"/>
      <c r="E22" s="1562">
        <f t="shared" si="8"/>
        <v>0</v>
      </c>
      <c r="F22" s="1815">
        <f t="shared" si="9"/>
        <v>0</v>
      </c>
      <c r="G22" s="1816">
        <f t="shared" si="10"/>
        <v>0</v>
      </c>
    </row>
    <row r="23" spans="1:8" x14ac:dyDescent="0.25">
      <c r="A23" s="1675"/>
      <c r="B23" s="1689"/>
      <c r="C23" s="1676"/>
      <c r="D23" s="1867"/>
      <c r="E23" s="1562">
        <f t="shared" si="8"/>
        <v>0</v>
      </c>
      <c r="F23" s="1815">
        <f t="shared" si="9"/>
        <v>0</v>
      </c>
      <c r="G23" s="1816">
        <f t="shared" si="10"/>
        <v>0</v>
      </c>
    </row>
    <row r="24" spans="1:8" x14ac:dyDescent="0.25">
      <c r="A24" s="1675"/>
      <c r="B24" s="1689"/>
      <c r="C24" s="1676"/>
      <c r="D24" s="1867"/>
      <c r="E24" s="1562">
        <f t="shared" si="8"/>
        <v>0</v>
      </c>
      <c r="F24" s="1815">
        <f t="shared" si="9"/>
        <v>0</v>
      </c>
      <c r="G24" s="1816">
        <f t="shared" si="10"/>
        <v>0</v>
      </c>
    </row>
    <row r="25" spans="1:8" x14ac:dyDescent="0.25">
      <c r="A25" s="1675"/>
      <c r="B25" s="1689"/>
      <c r="C25" s="1676"/>
      <c r="D25" s="1867"/>
      <c r="E25" s="1562">
        <f t="shared" si="8"/>
        <v>0</v>
      </c>
      <c r="F25" s="1815">
        <f t="shared" si="9"/>
        <v>0</v>
      </c>
      <c r="G25" s="1816">
        <f t="shared" si="10"/>
        <v>0</v>
      </c>
    </row>
    <row r="26" spans="1:8" x14ac:dyDescent="0.25">
      <c r="A26" s="1675"/>
      <c r="B26" s="1860"/>
      <c r="C26" s="1676"/>
      <c r="D26" s="1867"/>
      <c r="E26" s="1562">
        <f t="shared" si="8"/>
        <v>0</v>
      </c>
      <c r="F26" s="1815">
        <f t="shared" si="9"/>
        <v>0</v>
      </c>
      <c r="G26" s="1816">
        <f t="shared" si="10"/>
        <v>0</v>
      </c>
    </row>
    <row r="27" spans="1:8" x14ac:dyDescent="0.25">
      <c r="A27" s="1675"/>
      <c r="B27" s="1860"/>
      <c r="C27" s="1676"/>
      <c r="D27" s="1867"/>
      <c r="E27" s="1562">
        <f t="shared" si="8"/>
        <v>0</v>
      </c>
      <c r="F27" s="1815">
        <f t="shared" si="9"/>
        <v>0</v>
      </c>
      <c r="G27" s="1816">
        <f t="shared" si="10"/>
        <v>0</v>
      </c>
    </row>
    <row r="28" spans="1:8" x14ac:dyDescent="0.25">
      <c r="A28" s="1675"/>
      <c r="B28" s="1689"/>
      <c r="C28" s="1676"/>
      <c r="D28" s="1867"/>
      <c r="E28" s="1562">
        <f t="shared" si="8"/>
        <v>0</v>
      </c>
      <c r="F28" s="1815">
        <f t="shared" si="9"/>
        <v>0</v>
      </c>
      <c r="G28" s="1816">
        <f t="shared" si="10"/>
        <v>0</v>
      </c>
    </row>
    <row r="29" spans="1:8" x14ac:dyDescent="0.25">
      <c r="A29" s="1675"/>
      <c r="B29" s="1689"/>
      <c r="C29" s="1676"/>
      <c r="D29" s="1867"/>
      <c r="E29" s="1562">
        <f t="shared" si="8"/>
        <v>0</v>
      </c>
      <c r="F29" s="1815">
        <f t="shared" si="9"/>
        <v>0</v>
      </c>
      <c r="G29" s="1816">
        <f t="shared" si="10"/>
        <v>0</v>
      </c>
    </row>
    <row r="30" spans="1:8" x14ac:dyDescent="0.25">
      <c r="A30" s="1675"/>
      <c r="B30" s="1689"/>
      <c r="C30" s="1676"/>
      <c r="D30" s="1867"/>
      <c r="E30" s="1562">
        <f t="shared" ref="E30:E34" si="11">IF(D30&lt;=25000,D30,IF(D30&gt;25000,25000,0))</f>
        <v>0</v>
      </c>
      <c r="F30" s="1815">
        <f t="shared" ref="F30:F34" si="12">IF(OR(B30="10-1000-100",B30="10-1000-200",B30="10-1000-300",B30="10-1000-400",B30="10-1000-600",B30="10-1000-800",B30="50-1000-200",B30="10-2100-100",B30="10-2100-200",B30="10-2100-300",B30="10-2100-400",B30="10-2100-600",B30="10-2100-800",B30="20-2100-200",B30="20-2190-100",B30="20-2190-200",B30="20-2190-300",B30="20-2190-400",B30="20-2190-600",B30="20-2190-800",B30="40-2190-100",B30="40-2190-200",B30="40-2190-300",B30="40-2190-400",B30="40-2190-600",B30="40-2190-800",B30="50-2190-200",B30="10-2200-100",B30="10-2200-200",B30="10-2200-300",B30="10-2200-400",B30="10-2200-600",B30="10-2200-800",B30="50-2200-200",B30="10-2300-100",B30="10-2300-200",B30="10-2300-300",B30="10-2300-400",B30="10-2300-600",B30="10-2300-800",B30="50-2300-200",B30="80-2300-100",B30="80-2300-200",B30="80-2300-300",B30="80-2300-400",B30="80-2300-600",B30="80-2300-800",B30="10-2400-100",B30="10-2400-200",B30="10-2400-300",B30="10-2400-400",B30="10-2400-600",B30="10-2400-800",B30="50-2400-200",B30="10-2510-100",B30="10-2510-200",B30="10-2510-300",B30="10-2510-400",B30="10-2510-600",B30="10-2510-800",B30="20-2510-100",B30="20-2510-200",B30="20-2510-300",B30="20-2510-400",B30="20-2510-600",B30="20-2510-800",B30="50-2510-200",B30="10-2520-100",B30="10-2520-200",B30="10-2520-300",B30="10-2520-400",B30="10-2520-600",B30="10-2520-800",B30="50-2520-200",B30="10-2540-100",B30="10-2540-200",B30="10-2540-300",B30="10-2540-400",B30="10-2540-600",B30="20-2540-800",B30="20-2540-100",B30="20-2540-200",B30="20-2540-300",B30="20-2540-400",B30="20-2540-600",B30="50-2540-200",B30="90-2540-100",B30="90-2540-200",B30="90-2540-300",B30="90-2540-400",B30="90-2540-600",B30="90-2540-800",B30="90-2540-800",B30="10-2550-100",B30="10-2550-200",B30="10-2550-300",B30="10-2550-400",B30="10-2550-600",B30="10-2550-800",B30="20-2550-100",B30="20-2550-200",B30="20-2550-300",B30="20-2550-400",B30="20-2550-600",B30="20-2550-800",B30="40-2550-100",B30="40-2550-200",B30="40-2550-300",B30="40-2550-400",B30="40-2550-600",B30="40-2550-800",B30="50-2550-200",B30="10-2560-100",B30="10-2560-200",B30="10-2560-300",B30="10-2560-400",B30="10-2560-600",B30="10-2560-800",B30="20-2560-100",B30="20-2560-200",B30="20-2560-300",B30="20-2560-400",B30="20-2560-600",B30="20-2560-800",B30="50-2560-200",B30="10-2570-100",B30="10-2570-200",B30="10-2570-300",B30="10-2570-400",B30="10-2570-600",B30="10-2570-800",B30="50-2570-200",B30="10-2610-100",B30="10-2610-200",B30="10-2610-300",B30="10-2610-400",B30="10-2610-600",B30="10-2610-800",B30="50-2610-200",B30="10-2620-100",B30="10-2620-200",B30="10-2620-300",B30="10-2620-400",B30="10-2620-600",B30="10-2620-800",B30="50-2620-200",B30="10-2630-100",B30="10-2630-200",B30="10-2630-300",B30="10-2630-400",B30="10-2630-600",B30="10-2630-800",B30="50-2630-200",B30="10-2640-100",B30="10-2640-200",B30="10-2640-300",B30="10-2640-400",B30="10-2640-600",B30="10-2640-800",B30="50-2640-200",B30="10-2660-100",B30="10-2660-200",B30="10-2660-300",B30="10-2660-400",B30="10-2660-600",B30="10-2660-800",B30="50-2660-200",B30="10-2900-100",B30="10-2900-200",B30="10-2900-300",B30="10-2900-400",B30="10-2900-600",B30="10-2900-800",B30="20-2900-100",B30="20-2900-200",B30="20-2900-300",B30="20-2900-400",B30="20-2900-600",B30="20-2900-800",B30="40-2900-100",B30="40-2900-200",B30="40-2900-300",B30="40-2900-400",B30="40-2900-600",B30="40-2900-800",B30="50-2900-200",B30="60-2900-100",B30="60-2900-200",B30="60-2900-300",B30="60-2900-400",B30="60-2900-600",B30="60-2900-800",B30="90-2900-100",B30="90-2900-200",B30="90-2900-300",B30="90-2900-400",B30="90-2900-600",B30="90-2900-800",B30="10-3000-100",B30="10-3000-200",B30="10-3000-300",B30="10-3000-400",B30="10-3000-600",B30="10-3000-800",B30="20-3000-100",B30="20-3000-200",B30="20-3000-300",B30="20-3000-400",B30="20-3000-600",B30="20-3000-800",B30="40-3000-100",B30="40-3000-200",B30="40-3000-300",B30="40-3000-400",B30="40-3000-600",B30="40-3000-800",B30="50-3000-200"),E30,0)</f>
        <v>0</v>
      </c>
      <c r="G30" s="1816">
        <f t="shared" ref="G30:G34" si="13">IF(F30=0,0,D30-F30)</f>
        <v>0</v>
      </c>
    </row>
    <row r="31" spans="1:8" x14ac:dyDescent="0.25">
      <c r="A31" s="1675"/>
      <c r="B31" s="1689"/>
      <c r="C31" s="1676"/>
      <c r="D31" s="1867"/>
      <c r="E31" s="1562">
        <f t="shared" si="11"/>
        <v>0</v>
      </c>
      <c r="F31" s="1815">
        <f t="shared" si="12"/>
        <v>0</v>
      </c>
      <c r="G31" s="1816">
        <f t="shared" si="13"/>
        <v>0</v>
      </c>
    </row>
    <row r="32" spans="1:8" x14ac:dyDescent="0.25">
      <c r="A32" s="1675"/>
      <c r="B32" s="1689"/>
      <c r="C32" s="1676"/>
      <c r="D32" s="1867"/>
      <c r="E32" s="1562">
        <f t="shared" si="11"/>
        <v>0</v>
      </c>
      <c r="F32" s="1815">
        <f t="shared" si="12"/>
        <v>0</v>
      </c>
      <c r="G32" s="1816">
        <f t="shared" si="13"/>
        <v>0</v>
      </c>
    </row>
    <row r="33" spans="1:7" x14ac:dyDescent="0.25">
      <c r="A33" s="1675"/>
      <c r="B33" s="1689"/>
      <c r="C33" s="1676"/>
      <c r="D33" s="1867"/>
      <c r="E33" s="1562">
        <f t="shared" si="11"/>
        <v>0</v>
      </c>
      <c r="F33" s="1815">
        <f t="shared" si="12"/>
        <v>0</v>
      </c>
      <c r="G33" s="1816">
        <f t="shared" si="13"/>
        <v>0</v>
      </c>
    </row>
    <row r="34" spans="1:7" x14ac:dyDescent="0.25">
      <c r="A34" s="1675"/>
      <c r="B34" s="1689"/>
      <c r="C34" s="1676"/>
      <c r="D34" s="1867"/>
      <c r="E34" s="1562">
        <f t="shared" si="11"/>
        <v>0</v>
      </c>
      <c r="F34" s="1815">
        <f t="shared" si="12"/>
        <v>0</v>
      </c>
      <c r="G34" s="1816">
        <f t="shared" si="13"/>
        <v>0</v>
      </c>
    </row>
    <row r="35" spans="1:7" x14ac:dyDescent="0.25">
      <c r="A35" s="1675"/>
      <c r="B35" s="1688"/>
      <c r="C35" s="1676"/>
      <c r="D35" s="1867"/>
      <c r="E35" s="1562">
        <f t="shared" si="2"/>
        <v>0</v>
      </c>
      <c r="F35" s="1815">
        <f t="shared" si="3"/>
        <v>0</v>
      </c>
      <c r="G35" s="1816">
        <f t="shared" si="4"/>
        <v>0</v>
      </c>
    </row>
    <row r="36" spans="1:7" x14ac:dyDescent="0.25">
      <c r="A36" s="1819" t="s">
        <v>158</v>
      </c>
      <c r="B36" s="1820"/>
      <c r="C36" s="1821"/>
      <c r="D36" s="1817">
        <f>SUM(D17:D35)</f>
        <v>0</v>
      </c>
      <c r="E36" s="1563">
        <f t="shared" si="1"/>
        <v>0</v>
      </c>
      <c r="F36" s="1817">
        <f>SUM(F17:F35)</f>
        <v>0</v>
      </c>
      <c r="G36" s="1818">
        <f>SUM(G17:G35)</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Footer>&amp;C29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A10" sqref="A10"/>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6" t="s">
        <v>1778</v>
      </c>
      <c r="B5" s="2297"/>
      <c r="C5" s="2297"/>
      <c r="D5" s="2297"/>
      <c r="E5" s="2297"/>
      <c r="F5" s="2297"/>
      <c r="G5" s="2298"/>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2076</v>
      </c>
      <c r="B10" s="972"/>
      <c r="C10" s="977"/>
      <c r="D10" s="973"/>
      <c r="E10" s="974"/>
      <c r="F10" s="975"/>
      <c r="G10" s="976"/>
      <c r="H10" s="162"/>
      <c r="I10" s="162"/>
    </row>
    <row r="11" spans="1:9" s="669" customFormat="1" ht="22.5" customHeight="1" x14ac:dyDescent="0.2">
      <c r="A11" s="2301" t="s">
        <v>1945</v>
      </c>
      <c r="B11" s="2302"/>
      <c r="C11" s="2302"/>
      <c r="D11" s="2303"/>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187571</v>
      </c>
      <c r="F19" s="1822"/>
      <c r="G19" s="1824">
        <f>'Expenditures 15-22'!K33-SUM('Expenditures 15-22'!G33,'Expenditures 15-22'!I33)+'Expenditures 15-22'!D229</f>
        <v>187571</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1104</v>
      </c>
      <c r="F21" s="1825"/>
      <c r="G21" s="1828">
        <f>'Expenditures 15-22'!K42-SUM('Expenditures 15-22'!G42,'Expenditures 15-22'!I42)+'Expenditures 15-22'!K120-SUM('Expenditures 15-22'!G120,'Expenditures 15-22'!I120)+'Expenditures 15-22'!K180-SUM('Expenditures 15-22'!G180,'Expenditures 15-22'!I180)+'Expenditures 15-22'!D238</f>
        <v>1104</v>
      </c>
      <c r="H21" s="988"/>
      <c r="I21" s="162"/>
    </row>
    <row r="22" spans="1:9" s="669" customFormat="1" ht="12" customHeight="1" x14ac:dyDescent="0.2">
      <c r="A22" s="995" t="s">
        <v>585</v>
      </c>
      <c r="B22" s="996"/>
      <c r="C22" s="994">
        <v>2200</v>
      </c>
      <c r="D22" s="1825"/>
      <c r="E22" s="1827">
        <f>'Expenditures 15-22'!K47-SUM('Expenditures 15-22'!G47,'Expenditures 15-22'!I47)+'Expenditures 15-22'!D243</f>
        <v>41622</v>
      </c>
      <c r="F22" s="1825"/>
      <c r="G22" s="1828">
        <f>'Expenditures 15-22'!K47-SUM('Expenditures 15-22'!G47,'Expenditures 15-22'!I47)+'Expenditures 15-22'!D243</f>
        <v>41622</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51886</v>
      </c>
      <c r="F23" s="1825"/>
      <c r="G23" s="1827">
        <f>'Expenditures 15-22'!K53-SUM('Expenditures 15-22'!G53,'Expenditures 15-22'!I53)+'Expenditures 15-22'!D257+'Expenditures 15-22'!K330-SUM('Expenditures 15-22'!G330,'Expenditures 15-22'!I330)</f>
        <v>51886</v>
      </c>
      <c r="H23" s="988"/>
      <c r="I23" s="162"/>
    </row>
    <row r="24" spans="1:9" s="669" customFormat="1" ht="12" customHeight="1" x14ac:dyDescent="0.2">
      <c r="A24" s="995" t="s">
        <v>587</v>
      </c>
      <c r="B24" s="996"/>
      <c r="C24" s="994">
        <v>2400</v>
      </c>
      <c r="D24" s="1825"/>
      <c r="E24" s="1827">
        <f>'Expenditures 15-22'!K57-SUM('Expenditures 15-22'!G57,'Expenditures 15-22'!I57)+'Expenditures 15-22'!D261</f>
        <v>0</v>
      </c>
      <c r="F24" s="1825"/>
      <c r="G24" s="1828">
        <f>'Expenditures 15-22'!K57-SUM('Expenditures 15-22'!G57,'Expenditures 15-22'!I57)+'Expenditures 15-22'!D261</f>
        <v>0</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6810</v>
      </c>
      <c r="E27" s="1827">
        <f>E8</f>
        <v>0</v>
      </c>
      <c r="F27" s="1827">
        <f>'Expenditures 15-22'!K60-SUM('Expenditures 15-22'!G60,'Expenditures 15-22'!I60)+'Expenditures 15-22'!D264-E8</f>
        <v>6810</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0</v>
      </c>
      <c r="F28" s="1829">
        <f>'Expenditures 15-22'!K61-SUM('Expenditures 15-22'!G61,'Expenditures 15-22'!I61)+'Expenditures 15-22'!K124-SUM('Expenditures 15-22'!G124,'Expenditures 15-22'!I124)+'Expenditures 15-22'!D266-E9</f>
        <v>0</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0</v>
      </c>
      <c r="F29" s="1825"/>
      <c r="G29" s="1828">
        <f>'Expenditures 15-22'!K62-SUM('Expenditures 15-22'!G62,'Expenditures 15-22'!I62)+'Expenditures 15-22'!K125-SUM('Expenditures 15-22'!G125,'Expenditures 15-22'!I125)+'Expenditures 15-22'!K182-SUM('Expenditures 15-22'!G182,'Expenditures 15-22'!I182)+'Expenditures 15-22'!D267</f>
        <v>0</v>
      </c>
      <c r="H29" s="986"/>
    </row>
    <row r="30" spans="1:9" ht="12" customHeight="1" x14ac:dyDescent="0.2">
      <c r="A30" s="995" t="s">
        <v>102</v>
      </c>
      <c r="B30" s="998"/>
      <c r="C30" s="994">
        <v>2560</v>
      </c>
      <c r="D30" s="1825"/>
      <c r="E30" s="1827">
        <f>'Expenditures 15-22'!K63-SUM('Expenditures 15-22'!G63,'Expenditures 15-22'!I63)+'Expenditures 15-22'!D268-E10</f>
        <v>0</v>
      </c>
      <c r="F30" s="1825"/>
      <c r="G30" s="1827">
        <f>'Expenditures 15-22'!K63-SUM('Expenditures 15-22'!G63,'Expenditures 15-22'!I63)+'Expenditures 15-22'!D268-E10</f>
        <v>0</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1930</v>
      </c>
      <c r="B40" s="992"/>
      <c r="C40" s="994"/>
      <c r="D40" s="1825"/>
      <c r="E40" s="1829">
        <f>-'Contracts Paid in CY 29'!G36</f>
        <v>0</v>
      </c>
      <c r="F40" s="1825"/>
      <c r="G40" s="1829">
        <f>-'Contracts Paid in CY 29'!G36</f>
        <v>0</v>
      </c>
    </row>
    <row r="41" spans="1:7" ht="12" customHeight="1" x14ac:dyDescent="0.2">
      <c r="A41" s="999" t="s">
        <v>158</v>
      </c>
      <c r="B41" s="1000"/>
      <c r="C41" s="1001"/>
      <c r="D41" s="1829">
        <f>SUM(D19:D39)</f>
        <v>6810</v>
      </c>
      <c r="E41" s="1829">
        <f>SUM(E19:E40)</f>
        <v>282183</v>
      </c>
      <c r="F41" s="1829">
        <f>SUM(F19:F39)</f>
        <v>6810</v>
      </c>
      <c r="G41" s="1829">
        <f>SUM(G19:G40)</f>
        <v>282183</v>
      </c>
    </row>
    <row r="42" spans="1:7" x14ac:dyDescent="0.2">
      <c r="A42" s="988"/>
      <c r="B42" s="162"/>
      <c r="C42" s="1002"/>
      <c r="D42" s="2299" t="s">
        <v>543</v>
      </c>
      <c r="E42" s="2300"/>
      <c r="F42" s="1003" t="s">
        <v>544</v>
      </c>
      <c r="G42" s="1004"/>
    </row>
    <row r="43" spans="1:7" ht="12" customHeight="1" x14ac:dyDescent="0.2">
      <c r="A43" s="988"/>
      <c r="B43" s="162"/>
      <c r="C43" s="1002"/>
      <c r="D43" s="1830" t="s">
        <v>493</v>
      </c>
      <c r="E43" s="1831">
        <f>D41</f>
        <v>6810</v>
      </c>
      <c r="F43" s="1830" t="s">
        <v>495</v>
      </c>
      <c r="G43" s="1831">
        <f>F41</f>
        <v>6810</v>
      </c>
    </row>
    <row r="44" spans="1:7" ht="12" customHeight="1" x14ac:dyDescent="0.2">
      <c r="A44" s="988"/>
      <c r="B44" s="162"/>
      <c r="C44" s="1002"/>
      <c r="D44" s="1830" t="s">
        <v>494</v>
      </c>
      <c r="E44" s="1831">
        <f>E41</f>
        <v>282183</v>
      </c>
      <c r="F44" s="1830" t="s">
        <v>494</v>
      </c>
      <c r="G44" s="1831">
        <f>G41</f>
        <v>282183</v>
      </c>
    </row>
    <row r="45" spans="1:7" ht="12" customHeight="1" x14ac:dyDescent="0.2">
      <c r="A45" s="988"/>
      <c r="B45" s="162"/>
      <c r="C45" s="162"/>
      <c r="D45" s="1832" t="s">
        <v>1063</v>
      </c>
      <c r="E45" s="1833">
        <f>(E43/E44)</f>
        <v>2.4133275215020039E-2</v>
      </c>
      <c r="F45" s="1832" t="s">
        <v>1063</v>
      </c>
      <c r="G45" s="1833">
        <f>(G43/G44)</f>
        <v>2.4133275215020039E-2</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gridLine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47" sqref="A47"/>
      <selection pane="bottomLeft" activeCell="K38" sqref="K38"/>
    </sheetView>
  </sheetViews>
  <sheetFormatPr defaultColWidth="9.140625" defaultRowHeight="12.75" x14ac:dyDescent="0.2"/>
  <cols>
    <col min="1" max="1" width="54.5703125" style="1900" customWidth="1"/>
    <col min="2" max="2" width="4.140625" style="1900" customWidth="1"/>
    <col min="3" max="4" width="9.85546875" style="1871" customWidth="1"/>
    <col min="5" max="5" width="12.5703125" style="1901" customWidth="1"/>
    <col min="6" max="6" width="67.5703125" style="1871" customWidth="1"/>
    <col min="7" max="7" width="9.140625" style="1871" customWidth="1"/>
    <col min="8" max="8" width="5.5703125" style="1902" bestFit="1" customWidth="1"/>
    <col min="9" max="10" width="2" style="1902" bestFit="1" customWidth="1"/>
    <col min="11" max="11" width="9" style="1902" customWidth="1"/>
    <col min="12" max="16384" width="9.140625" style="1871"/>
  </cols>
  <sheetData>
    <row r="1" spans="1:10" x14ac:dyDescent="0.2">
      <c r="A1" s="2318" t="s">
        <v>1446</v>
      </c>
      <c r="B1" s="2318"/>
      <c r="C1" s="2318"/>
      <c r="D1" s="2318"/>
      <c r="E1" s="2318"/>
      <c r="F1" s="2318"/>
    </row>
    <row r="2" spans="1:10" x14ac:dyDescent="0.2">
      <c r="A2" s="1911" t="s">
        <v>2048</v>
      </c>
      <c r="B2" s="1872"/>
      <c r="C2" s="1911"/>
      <c r="D2" s="1872"/>
      <c r="E2" s="1872"/>
      <c r="F2" s="1873"/>
    </row>
    <row r="3" spans="1:10" x14ac:dyDescent="0.2">
      <c r="A3" s="1911" t="s">
        <v>1700</v>
      </c>
      <c r="B3" s="1872"/>
      <c r="C3" s="1911"/>
      <c r="D3" s="1872"/>
      <c r="E3" s="1872"/>
      <c r="F3" s="1873"/>
    </row>
    <row r="4" spans="1:10" ht="3.75" customHeight="1" x14ac:dyDescent="0.2">
      <c r="A4" s="1872"/>
      <c r="B4" s="1872"/>
      <c r="C4" s="1872"/>
      <c r="D4" s="1872"/>
      <c r="E4" s="1872"/>
      <c r="F4" s="1873"/>
    </row>
    <row r="5" spans="1:10" ht="15" x14ac:dyDescent="0.25">
      <c r="A5" s="2319" t="s">
        <v>1627</v>
      </c>
      <c r="B5" s="2320"/>
      <c r="C5" s="2321"/>
      <c r="D5" s="2321"/>
      <c r="E5" s="2321"/>
      <c r="F5" s="2321"/>
    </row>
    <row r="6" spans="1:10" ht="12" customHeight="1" x14ac:dyDescent="0.25">
      <c r="A6" s="1874"/>
      <c r="B6" s="1875"/>
      <c r="C6" s="2322" t="str">
        <f>COVER!A17</f>
        <v>Two Rivers Career Ed System</v>
      </c>
      <c r="D6" s="2322"/>
      <c r="E6" s="2322"/>
      <c r="F6" s="1876"/>
    </row>
    <row r="7" spans="1:10" ht="11.25" customHeight="1" thickBot="1" x14ac:dyDescent="0.3">
      <c r="A7" s="1874"/>
      <c r="B7" s="1875"/>
      <c r="C7" s="2323">
        <f>COVER!A13</f>
        <v>1009700045</v>
      </c>
      <c r="D7" s="2323"/>
      <c r="E7" s="2323"/>
      <c r="F7" s="1876"/>
    </row>
    <row r="8" spans="1:10" ht="25.5" customHeight="1" thickBot="1" x14ac:dyDescent="0.25">
      <c r="A8" s="1917" t="s">
        <v>2025</v>
      </c>
      <c r="B8" s="1877"/>
      <c r="C8" s="1913" t="s">
        <v>1780</v>
      </c>
      <c r="D8" s="1912" t="s">
        <v>1781</v>
      </c>
      <c r="E8" s="1914" t="s">
        <v>1447</v>
      </c>
      <c r="F8" s="1912" t="s">
        <v>1782</v>
      </c>
      <c r="H8" s="1878" t="b">
        <v>0</v>
      </c>
    </row>
    <row r="9" spans="1:10" ht="15.75" customHeight="1" x14ac:dyDescent="0.2">
      <c r="A9" s="1879" t="s">
        <v>1623</v>
      </c>
      <c r="B9" s="1880"/>
      <c r="C9" s="1881"/>
      <c r="D9" s="1881"/>
      <c r="E9" s="1882"/>
      <c r="F9" s="1883"/>
    </row>
    <row r="10" spans="1:10" ht="27.75" customHeight="1" x14ac:dyDescent="0.2">
      <c r="A10" s="1884" t="s">
        <v>1779</v>
      </c>
      <c r="B10" s="1885"/>
      <c r="C10" s="1886"/>
      <c r="D10" s="1886"/>
      <c r="E10" s="1915" t="s">
        <v>1448</v>
      </c>
      <c r="F10" s="1916" t="s">
        <v>1449</v>
      </c>
    </row>
    <row r="11" spans="1:10" ht="12" customHeight="1" x14ac:dyDescent="0.2">
      <c r="A11" s="1887" t="s">
        <v>1450</v>
      </c>
      <c r="B11" s="1888"/>
      <c r="C11" s="1889"/>
      <c r="D11" s="1889"/>
      <c r="E11" s="1890"/>
      <c r="F11" s="1891"/>
      <c r="H11" s="1902">
        <f>IF(C11="X",5,0)</f>
        <v>0</v>
      </c>
      <c r="I11" s="1902">
        <f>IF(D11="X",5,0)</f>
        <v>0</v>
      </c>
      <c r="J11" s="1902">
        <f>IF(E11="X",5,0)</f>
        <v>0</v>
      </c>
    </row>
    <row r="12" spans="1:10" ht="12" customHeight="1" x14ac:dyDescent="0.2">
      <c r="A12" s="1887" t="s">
        <v>1451</v>
      </c>
      <c r="B12" s="1888"/>
      <c r="C12" s="1889"/>
      <c r="D12" s="1889"/>
      <c r="E12" s="1892"/>
      <c r="F12" s="1891"/>
      <c r="H12" s="1902">
        <f t="shared" ref="H12:H33" si="0">IF(C12="X",5,0)</f>
        <v>0</v>
      </c>
      <c r="I12" s="1902">
        <f t="shared" ref="I12:I33" si="1">IF(D12="X",5,0)</f>
        <v>0</v>
      </c>
      <c r="J12" s="1902">
        <f t="shared" ref="J12:J33" si="2">IF(E12="X",5,0)</f>
        <v>0</v>
      </c>
    </row>
    <row r="13" spans="1:10" ht="12" customHeight="1" x14ac:dyDescent="0.2">
      <c r="A13" s="1887" t="s">
        <v>1452</v>
      </c>
      <c r="B13" s="1888"/>
      <c r="C13" s="1889"/>
      <c r="D13" s="1889"/>
      <c r="E13" s="1892"/>
      <c r="F13" s="1891"/>
      <c r="H13" s="1902">
        <f t="shared" si="0"/>
        <v>0</v>
      </c>
      <c r="I13" s="1902">
        <f t="shared" si="1"/>
        <v>0</v>
      </c>
      <c r="J13" s="1902">
        <f t="shared" si="2"/>
        <v>0</v>
      </c>
    </row>
    <row r="14" spans="1:10" ht="12" customHeight="1" x14ac:dyDescent="0.2">
      <c r="A14" s="1887" t="s">
        <v>1453</v>
      </c>
      <c r="B14" s="1888"/>
      <c r="C14" s="1889"/>
      <c r="D14" s="1889"/>
      <c r="E14" s="1892"/>
      <c r="F14" s="1891"/>
      <c r="H14" s="1902">
        <f t="shared" si="0"/>
        <v>0</v>
      </c>
      <c r="I14" s="1902">
        <f t="shared" si="1"/>
        <v>0</v>
      </c>
      <c r="J14" s="1902">
        <f t="shared" si="2"/>
        <v>0</v>
      </c>
    </row>
    <row r="15" spans="1:10" ht="12" customHeight="1" x14ac:dyDescent="0.2">
      <c r="A15" s="1887" t="s">
        <v>1454</v>
      </c>
      <c r="B15" s="1888"/>
      <c r="C15" s="1889"/>
      <c r="D15" s="1889"/>
      <c r="E15" s="1892"/>
      <c r="F15" s="1891"/>
      <c r="H15" s="1902">
        <f t="shared" si="0"/>
        <v>0</v>
      </c>
      <c r="I15" s="1902">
        <f t="shared" si="1"/>
        <v>0</v>
      </c>
      <c r="J15" s="1902">
        <f t="shared" si="2"/>
        <v>0</v>
      </c>
    </row>
    <row r="16" spans="1:10" ht="12" customHeight="1" x14ac:dyDescent="0.2">
      <c r="A16" s="1887" t="s">
        <v>1455</v>
      </c>
      <c r="B16" s="1888"/>
      <c r="C16" s="1889"/>
      <c r="D16" s="1889"/>
      <c r="E16" s="1892"/>
      <c r="F16" s="1891"/>
      <c r="H16" s="1902">
        <f t="shared" si="0"/>
        <v>0</v>
      </c>
      <c r="I16" s="1902">
        <f t="shared" si="1"/>
        <v>0</v>
      </c>
      <c r="J16" s="1902">
        <f t="shared" si="2"/>
        <v>0</v>
      </c>
    </row>
    <row r="17" spans="1:12" ht="12" customHeight="1" x14ac:dyDescent="0.2">
      <c r="A17" s="1887" t="s">
        <v>1456</v>
      </c>
      <c r="B17" s="1888"/>
      <c r="C17" s="1889"/>
      <c r="D17" s="1889"/>
      <c r="E17" s="1892"/>
      <c r="F17" s="1891"/>
      <c r="H17" s="1902">
        <f t="shared" si="0"/>
        <v>0</v>
      </c>
      <c r="I17" s="1902">
        <f t="shared" si="1"/>
        <v>0</v>
      </c>
      <c r="J17" s="1902">
        <f t="shared" si="2"/>
        <v>0</v>
      </c>
    </row>
    <row r="18" spans="1:12" ht="12" customHeight="1" x14ac:dyDescent="0.2">
      <c r="A18" s="1887" t="s">
        <v>1457</v>
      </c>
      <c r="B18" s="1888"/>
      <c r="C18" s="1889"/>
      <c r="D18" s="1889"/>
      <c r="E18" s="1892"/>
      <c r="F18" s="1891"/>
      <c r="H18" s="1902">
        <f t="shared" si="0"/>
        <v>0</v>
      </c>
      <c r="I18" s="1902">
        <f t="shared" si="1"/>
        <v>0</v>
      </c>
      <c r="J18" s="1902">
        <f t="shared" si="2"/>
        <v>0</v>
      </c>
    </row>
    <row r="19" spans="1:12" ht="12" customHeight="1" x14ac:dyDescent="0.2">
      <c r="A19" s="1887" t="s">
        <v>1608</v>
      </c>
      <c r="B19" s="1888"/>
      <c r="C19" s="1889"/>
      <c r="D19" s="1889"/>
      <c r="E19" s="1892"/>
      <c r="F19" s="1891"/>
      <c r="H19" s="1902">
        <f t="shared" si="0"/>
        <v>0</v>
      </c>
      <c r="I19" s="1902">
        <f t="shared" si="1"/>
        <v>0</v>
      </c>
      <c r="J19" s="1902">
        <f t="shared" si="2"/>
        <v>0</v>
      </c>
    </row>
    <row r="20" spans="1:12" ht="12" customHeight="1" x14ac:dyDescent="0.2">
      <c r="A20" s="1887" t="s">
        <v>1609</v>
      </c>
      <c r="B20" s="1888"/>
      <c r="C20" s="1889"/>
      <c r="D20" s="1889"/>
      <c r="E20" s="1892"/>
      <c r="F20" s="1891"/>
      <c r="H20" s="1902">
        <f t="shared" si="0"/>
        <v>0</v>
      </c>
      <c r="I20" s="1902">
        <f t="shared" si="1"/>
        <v>0</v>
      </c>
      <c r="J20" s="1902">
        <f t="shared" si="2"/>
        <v>0</v>
      </c>
    </row>
    <row r="21" spans="1:12" ht="12" customHeight="1" x14ac:dyDescent="0.2">
      <c r="A21" s="1887" t="s">
        <v>1610</v>
      </c>
      <c r="B21" s="1888"/>
      <c r="C21" s="1889"/>
      <c r="D21" s="1889"/>
      <c r="E21" s="1892"/>
      <c r="F21" s="1891"/>
      <c r="H21" s="1902">
        <f t="shared" si="0"/>
        <v>0</v>
      </c>
      <c r="I21" s="1902">
        <f t="shared" si="1"/>
        <v>0</v>
      </c>
      <c r="J21" s="1902">
        <f t="shared" si="2"/>
        <v>0</v>
      </c>
    </row>
    <row r="22" spans="1:12" ht="12" customHeight="1" x14ac:dyDescent="0.2">
      <c r="A22" s="1887" t="s">
        <v>1611</v>
      </c>
      <c r="B22" s="1888"/>
      <c r="C22" s="1889"/>
      <c r="D22" s="1889"/>
      <c r="E22" s="1892"/>
      <c r="F22" s="1891"/>
      <c r="H22" s="1902">
        <f t="shared" si="0"/>
        <v>0</v>
      </c>
      <c r="I22" s="1902">
        <f t="shared" si="1"/>
        <v>0</v>
      </c>
      <c r="J22" s="1902">
        <f t="shared" si="2"/>
        <v>0</v>
      </c>
    </row>
    <row r="23" spans="1:12" ht="12" customHeight="1" x14ac:dyDescent="0.2">
      <c r="A23" s="1887" t="s">
        <v>1612</v>
      </c>
      <c r="B23" s="1888"/>
      <c r="C23" s="1889"/>
      <c r="D23" s="1889"/>
      <c r="E23" s="1892"/>
      <c r="F23" s="1891"/>
      <c r="H23" s="1902">
        <f t="shared" si="0"/>
        <v>0</v>
      </c>
      <c r="I23" s="1902">
        <f t="shared" si="1"/>
        <v>0</v>
      </c>
      <c r="J23" s="1902">
        <f t="shared" si="2"/>
        <v>0</v>
      </c>
    </row>
    <row r="24" spans="1:12" ht="12" customHeight="1" x14ac:dyDescent="0.2">
      <c r="A24" s="1887" t="s">
        <v>1613</v>
      </c>
      <c r="B24" s="1888"/>
      <c r="C24" s="1889"/>
      <c r="D24" s="1889"/>
      <c r="E24" s="1892"/>
      <c r="F24" s="1891"/>
      <c r="H24" s="1902">
        <f t="shared" si="0"/>
        <v>0</v>
      </c>
      <c r="I24" s="1902">
        <f t="shared" si="1"/>
        <v>0</v>
      </c>
      <c r="J24" s="1902">
        <f t="shared" si="2"/>
        <v>0</v>
      </c>
    </row>
    <row r="25" spans="1:12" ht="12" customHeight="1" x14ac:dyDescent="0.2">
      <c r="A25" s="1887" t="s">
        <v>1614</v>
      </c>
      <c r="B25" s="1888"/>
      <c r="C25" s="1889"/>
      <c r="D25" s="1889"/>
      <c r="E25" s="1892"/>
      <c r="F25" s="1891"/>
      <c r="H25" s="1902">
        <f t="shared" si="0"/>
        <v>0</v>
      </c>
      <c r="I25" s="1902">
        <f t="shared" si="1"/>
        <v>0</v>
      </c>
      <c r="J25" s="1902">
        <f t="shared" si="2"/>
        <v>0</v>
      </c>
    </row>
    <row r="26" spans="1:12" ht="12" customHeight="1" x14ac:dyDescent="0.2">
      <c r="A26" s="1887" t="s">
        <v>1615</v>
      </c>
      <c r="B26" s="1888"/>
      <c r="C26" s="1889"/>
      <c r="D26" s="1889"/>
      <c r="E26" s="1892"/>
      <c r="F26" s="1891"/>
      <c r="H26" s="1902">
        <f t="shared" si="0"/>
        <v>0</v>
      </c>
      <c r="I26" s="1902">
        <f t="shared" si="1"/>
        <v>0</v>
      </c>
      <c r="J26" s="1902">
        <f t="shared" si="2"/>
        <v>0</v>
      </c>
    </row>
    <row r="27" spans="1:12" ht="18.75" x14ac:dyDescent="0.2">
      <c r="A27" s="1887" t="s">
        <v>1616</v>
      </c>
      <c r="B27" s="1888"/>
      <c r="C27" s="1889"/>
      <c r="D27" s="1889"/>
      <c r="E27" s="1892"/>
      <c r="F27" s="1891"/>
      <c r="H27" s="1902">
        <f t="shared" si="0"/>
        <v>0</v>
      </c>
      <c r="I27" s="1902">
        <f t="shared" si="1"/>
        <v>0</v>
      </c>
      <c r="J27" s="1902">
        <f t="shared" si="2"/>
        <v>0</v>
      </c>
    </row>
    <row r="28" spans="1:12" ht="12" customHeight="1" x14ac:dyDescent="0.2">
      <c r="A28" s="1887" t="s">
        <v>1617</v>
      </c>
      <c r="B28" s="1888"/>
      <c r="C28" s="1889"/>
      <c r="D28" s="1889"/>
      <c r="E28" s="1892"/>
      <c r="F28" s="1891"/>
      <c r="H28" s="1902">
        <f t="shared" si="0"/>
        <v>0</v>
      </c>
      <c r="I28" s="1902">
        <f t="shared" si="1"/>
        <v>0</v>
      </c>
      <c r="J28" s="1902">
        <f t="shared" si="2"/>
        <v>0</v>
      </c>
    </row>
    <row r="29" spans="1:12" ht="12" customHeight="1" x14ac:dyDescent="0.2">
      <c r="A29" s="1887" t="s">
        <v>1618</v>
      </c>
      <c r="B29" s="1888"/>
      <c r="C29" s="1889"/>
      <c r="D29" s="1889"/>
      <c r="E29" s="1892"/>
      <c r="F29" s="1891"/>
      <c r="H29" s="1902">
        <f t="shared" si="0"/>
        <v>0</v>
      </c>
      <c r="I29" s="1902">
        <f t="shared" si="1"/>
        <v>0</v>
      </c>
      <c r="J29" s="1902">
        <f t="shared" si="2"/>
        <v>0</v>
      </c>
    </row>
    <row r="30" spans="1:12" ht="12" customHeight="1" x14ac:dyDescent="0.2">
      <c r="A30" s="1887" t="s">
        <v>1619</v>
      </c>
      <c r="B30" s="1888"/>
      <c r="C30" s="1889"/>
      <c r="D30" s="1889"/>
      <c r="E30" s="1892"/>
      <c r="F30" s="1891"/>
      <c r="H30" s="1902">
        <f t="shared" si="0"/>
        <v>0</v>
      </c>
      <c r="I30" s="1902">
        <f t="shared" si="1"/>
        <v>0</v>
      </c>
      <c r="J30" s="1902">
        <f t="shared" si="2"/>
        <v>0</v>
      </c>
    </row>
    <row r="31" spans="1:12" ht="12" customHeight="1" x14ac:dyDescent="0.2">
      <c r="A31" s="1887" t="s">
        <v>1620</v>
      </c>
      <c r="B31" s="1888"/>
      <c r="C31" s="1889"/>
      <c r="D31" s="1889"/>
      <c r="E31" s="1892"/>
      <c r="F31" s="1891"/>
      <c r="H31" s="1902">
        <f t="shared" si="0"/>
        <v>0</v>
      </c>
      <c r="I31" s="1902">
        <f t="shared" si="1"/>
        <v>0</v>
      </c>
      <c r="J31" s="1902">
        <f t="shared" si="2"/>
        <v>0</v>
      </c>
      <c r="L31" s="1893"/>
    </row>
    <row r="32" spans="1:12" ht="12" customHeight="1" x14ac:dyDescent="0.2">
      <c r="A32" s="1887" t="s">
        <v>1621</v>
      </c>
      <c r="B32" s="1888"/>
      <c r="C32" s="1889"/>
      <c r="D32" s="1889"/>
      <c r="E32" s="1892"/>
      <c r="F32" s="1891"/>
      <c r="H32" s="1902">
        <f t="shared" si="0"/>
        <v>0</v>
      </c>
      <c r="I32" s="1902">
        <f t="shared" si="1"/>
        <v>0</v>
      </c>
      <c r="J32" s="1902">
        <f t="shared" si="2"/>
        <v>0</v>
      </c>
    </row>
    <row r="33" spans="1:11" ht="12" customHeight="1" x14ac:dyDescent="0.2">
      <c r="A33" s="1887" t="s">
        <v>1622</v>
      </c>
      <c r="B33" s="1888"/>
      <c r="C33" s="1889"/>
      <c r="D33" s="1889"/>
      <c r="E33" s="1892"/>
      <c r="F33" s="1891"/>
      <c r="H33" s="1902">
        <f t="shared" si="0"/>
        <v>0</v>
      </c>
      <c r="I33" s="1902">
        <f t="shared" si="1"/>
        <v>0</v>
      </c>
      <c r="J33" s="1902">
        <f t="shared" si="2"/>
        <v>0</v>
      </c>
    </row>
    <row r="34" spans="1:11" ht="12" customHeight="1" x14ac:dyDescent="0.25">
      <c r="A34" s="1894"/>
      <c r="B34" s="1894"/>
      <c r="C34" s="1894"/>
      <c r="D34" s="1894"/>
      <c r="E34" s="1894"/>
      <c r="F34" s="1894"/>
      <c r="H34" s="1902">
        <f>SUM(H11:H32)</f>
        <v>0</v>
      </c>
      <c r="I34" s="1902">
        <f>SUM(I11:I32)</f>
        <v>0</v>
      </c>
      <c r="J34" s="1902">
        <f>SUM(J11:J32)</f>
        <v>0</v>
      </c>
      <c r="K34" s="1902">
        <f>SUM(H34:J34)</f>
        <v>0</v>
      </c>
    </row>
    <row r="35" spans="1:11" ht="12" customHeight="1" x14ac:dyDescent="0.2">
      <c r="A35" s="1895" t="s">
        <v>1459</v>
      </c>
      <c r="B35" s="1896"/>
      <c r="C35" s="2324"/>
      <c r="D35" s="2324"/>
      <c r="E35" s="2324"/>
      <c r="F35" s="2325"/>
    </row>
    <row r="36" spans="1:11" ht="12" customHeight="1" x14ac:dyDescent="0.2">
      <c r="A36" s="2307"/>
      <c r="B36" s="2308"/>
      <c r="C36" s="2308"/>
      <c r="D36" s="2308"/>
      <c r="E36" s="2308"/>
      <c r="F36" s="2309"/>
    </row>
    <row r="37" spans="1:11" ht="12" customHeight="1" x14ac:dyDescent="0.2">
      <c r="A37" s="2307"/>
      <c r="B37" s="2308"/>
      <c r="C37" s="2308"/>
      <c r="D37" s="2308"/>
      <c r="E37" s="2308"/>
      <c r="F37" s="2309"/>
    </row>
    <row r="38" spans="1:11" ht="12" customHeight="1" x14ac:dyDescent="0.2">
      <c r="A38" s="2310"/>
      <c r="B38" s="2311"/>
      <c r="C38" s="2311"/>
      <c r="D38" s="2311"/>
      <c r="E38" s="2311"/>
      <c r="F38" s="2312"/>
    </row>
    <row r="39" spans="1:11" ht="4.5" hidden="1" customHeight="1" x14ac:dyDescent="0.2">
      <c r="A39" s="1897"/>
      <c r="B39" s="1897"/>
      <c r="C39" s="1897"/>
      <c r="D39" s="1897"/>
      <c r="E39" s="1897"/>
      <c r="F39" s="1897"/>
    </row>
    <row r="40" spans="1:11" s="1894" customFormat="1" ht="12" customHeight="1" x14ac:dyDescent="0.25">
      <c r="A40" s="1898" t="s">
        <v>1458</v>
      </c>
      <c r="B40" s="1899"/>
      <c r="C40" s="2313"/>
      <c r="D40" s="2313"/>
      <c r="E40" s="2313"/>
      <c r="F40" s="2314"/>
      <c r="H40" s="1903"/>
      <c r="I40" s="1903"/>
      <c r="J40" s="1903"/>
      <c r="K40" s="1903"/>
    </row>
    <row r="41" spans="1:11" s="1894" customFormat="1" ht="12" customHeight="1" x14ac:dyDescent="0.25">
      <c r="A41" s="2315"/>
      <c r="B41" s="2316"/>
      <c r="C41" s="2316"/>
      <c r="D41" s="2316"/>
      <c r="E41" s="2316"/>
      <c r="F41" s="2317"/>
      <c r="H41" s="1903"/>
      <c r="I41" s="1903"/>
      <c r="J41" s="1903"/>
      <c r="K41" s="1903"/>
    </row>
    <row r="42" spans="1:11" s="1894" customFormat="1" ht="12" customHeight="1" x14ac:dyDescent="0.25">
      <c r="A42" s="2315"/>
      <c r="B42" s="2316"/>
      <c r="C42" s="2316"/>
      <c r="D42" s="2316"/>
      <c r="E42" s="2316"/>
      <c r="F42" s="2317"/>
      <c r="H42" s="1903"/>
      <c r="I42" s="1903"/>
      <c r="J42" s="1903"/>
      <c r="K42" s="1903"/>
    </row>
    <row r="43" spans="1:11" s="1894" customFormat="1" ht="15" x14ac:dyDescent="0.25">
      <c r="A43" s="2304"/>
      <c r="B43" s="2305"/>
      <c r="C43" s="2305"/>
      <c r="D43" s="2305"/>
      <c r="E43" s="2305"/>
      <c r="F43" s="2306"/>
      <c r="H43" s="1903"/>
      <c r="I43" s="1903"/>
      <c r="J43" s="1903"/>
      <c r="K43" s="1903"/>
    </row>
    <row r="44" spans="1:11" s="1894" customFormat="1" ht="12" hidden="1" customHeight="1" x14ac:dyDescent="0.25">
      <c r="A44" s="2304"/>
      <c r="B44" s="2305"/>
      <c r="C44" s="2305"/>
      <c r="D44" s="2305"/>
      <c r="E44" s="2305"/>
      <c r="F44" s="2306"/>
      <c r="H44" s="1903"/>
      <c r="I44" s="1903"/>
      <c r="J44" s="1903"/>
      <c r="K44" s="1903"/>
    </row>
    <row r="45" spans="1:11" s="1894" customFormat="1" ht="12" customHeight="1" x14ac:dyDescent="0.25">
      <c r="H45" s="1903"/>
      <c r="I45" s="1903"/>
      <c r="J45" s="1903"/>
      <c r="K45" s="1903"/>
    </row>
    <row r="46" spans="1:11" s="1894" customFormat="1" ht="9.75" customHeight="1" x14ac:dyDescent="0.25">
      <c r="H46" s="1903"/>
      <c r="I46" s="1903"/>
      <c r="J46" s="1903"/>
      <c r="K46" s="1903"/>
    </row>
    <row r="47" spans="1:11" s="1894" customFormat="1" ht="13.5" customHeight="1" x14ac:dyDescent="0.25">
      <c r="H47" s="1903"/>
      <c r="I47" s="1903"/>
      <c r="J47" s="1903"/>
      <c r="K47" s="1903"/>
    </row>
    <row r="48" spans="1:11" s="1894" customFormat="1" ht="15" x14ac:dyDescent="0.25">
      <c r="H48" s="1903"/>
      <c r="I48" s="1903"/>
      <c r="J48" s="1903"/>
      <c r="K48" s="1903"/>
    </row>
    <row r="49" spans="1:11" s="1894" customFormat="1" ht="15" hidden="1" x14ac:dyDescent="0.25">
      <c r="A49" s="1894" t="b">
        <v>0</v>
      </c>
      <c r="H49" s="1903"/>
      <c r="I49" s="1903"/>
      <c r="J49" s="1903"/>
      <c r="K49" s="1903"/>
    </row>
    <row r="50" spans="1:11" s="1894" customFormat="1" ht="15" x14ac:dyDescent="0.25">
      <c r="H50" s="1903"/>
      <c r="I50" s="1903"/>
      <c r="J50" s="1903"/>
      <c r="K50" s="1903"/>
    </row>
    <row r="51" spans="1:11" s="1894" customFormat="1" ht="15" x14ac:dyDescent="0.25">
      <c r="H51" s="1903"/>
      <c r="I51" s="1903"/>
      <c r="J51" s="1903"/>
      <c r="K51" s="1903"/>
    </row>
    <row r="52" spans="1:11" s="1894" customFormat="1" ht="15" x14ac:dyDescent="0.25">
      <c r="H52" s="1903"/>
      <c r="I52" s="1903"/>
      <c r="J52" s="1903"/>
      <c r="K52" s="1903"/>
    </row>
    <row r="53" spans="1:11" s="1894" customFormat="1" ht="15" x14ac:dyDescent="0.25">
      <c r="H53" s="1903"/>
      <c r="I53" s="1903"/>
      <c r="J53" s="1903"/>
      <c r="K53" s="1903"/>
    </row>
    <row r="54" spans="1:11" s="1894" customFormat="1" ht="15" x14ac:dyDescent="0.25">
      <c r="H54" s="1903"/>
      <c r="I54" s="1903"/>
      <c r="J54" s="1903"/>
      <c r="K54" s="1903"/>
    </row>
    <row r="55" spans="1:11" s="1894" customFormat="1" ht="15" x14ac:dyDescent="0.25">
      <c r="H55" s="1903"/>
      <c r="I55" s="1903"/>
      <c r="J55" s="1903"/>
      <c r="K55" s="1903"/>
    </row>
    <row r="56" spans="1:11" s="1894" customFormat="1" ht="15" x14ac:dyDescent="0.25">
      <c r="H56" s="1903"/>
      <c r="I56" s="1903"/>
      <c r="J56" s="1903"/>
      <c r="K56" s="1903"/>
    </row>
    <row r="57" spans="1:11" s="1894" customFormat="1" ht="15" x14ac:dyDescent="0.25">
      <c r="H57" s="1903"/>
      <c r="I57" s="1903"/>
      <c r="J57" s="1903"/>
      <c r="K57" s="1903"/>
    </row>
    <row r="58" spans="1:11" s="1894" customFormat="1" ht="15" x14ac:dyDescent="0.25">
      <c r="H58" s="1903"/>
      <c r="I58" s="1903"/>
      <c r="J58" s="1903"/>
      <c r="K58" s="1903"/>
    </row>
    <row r="59" spans="1:11" s="1894" customFormat="1" ht="15" x14ac:dyDescent="0.25">
      <c r="H59" s="1903"/>
      <c r="I59" s="1903"/>
      <c r="J59" s="1903"/>
      <c r="K59" s="1903"/>
    </row>
    <row r="60" spans="1:11" s="1894" customFormat="1" ht="15" x14ac:dyDescent="0.25">
      <c r="H60" s="1903"/>
      <c r="I60" s="1903"/>
      <c r="J60" s="1903"/>
      <c r="K60" s="1903"/>
    </row>
    <row r="61" spans="1:11" s="1894" customFormat="1" ht="15" x14ac:dyDescent="0.25">
      <c r="H61" s="1903"/>
      <c r="I61" s="1903"/>
      <c r="J61" s="1903"/>
      <c r="K61" s="1903"/>
    </row>
    <row r="62" spans="1:11" s="1894" customFormat="1" ht="15" x14ac:dyDescent="0.25">
      <c r="H62" s="1903"/>
      <c r="I62" s="1903"/>
      <c r="J62" s="1903"/>
      <c r="K62" s="1903"/>
    </row>
    <row r="63" spans="1:11" s="1894" customFormat="1" ht="15" x14ac:dyDescent="0.25">
      <c r="H63" s="1903"/>
      <c r="I63" s="1903"/>
      <c r="J63" s="1903"/>
      <c r="K63" s="1903"/>
    </row>
    <row r="64" spans="1:11" s="1894" customFormat="1" ht="15" x14ac:dyDescent="0.25">
      <c r="H64" s="1903"/>
      <c r="I64" s="1903"/>
      <c r="J64" s="1903"/>
      <c r="K64" s="1903"/>
    </row>
    <row r="65" spans="8:11" s="1894" customFormat="1" ht="15" x14ac:dyDescent="0.25">
      <c r="H65" s="1903"/>
      <c r="I65" s="1903"/>
      <c r="J65" s="1903"/>
      <c r="K65" s="1903"/>
    </row>
    <row r="66" spans="8:11" s="1894" customFormat="1" ht="15" x14ac:dyDescent="0.25">
      <c r="H66" s="1903"/>
      <c r="I66" s="1903"/>
      <c r="J66" s="1903"/>
      <c r="K66" s="1903"/>
    </row>
    <row r="67" spans="8:11" s="1894" customFormat="1" ht="15" x14ac:dyDescent="0.25">
      <c r="H67" s="1903"/>
      <c r="I67" s="1903"/>
      <c r="J67" s="1903"/>
      <c r="K67" s="1903"/>
    </row>
    <row r="68" spans="8:11" s="1894" customFormat="1" ht="15" x14ac:dyDescent="0.25">
      <c r="H68" s="1903"/>
      <c r="I68" s="1903"/>
      <c r="J68" s="1903"/>
      <c r="K68" s="1903"/>
    </row>
    <row r="69" spans="8:11" s="1894" customFormat="1" ht="15" x14ac:dyDescent="0.25">
      <c r="H69" s="1903"/>
      <c r="I69" s="1903"/>
      <c r="J69" s="1903"/>
      <c r="K69" s="1903"/>
    </row>
    <row r="70" spans="8:11" s="1894" customFormat="1" ht="15" x14ac:dyDescent="0.25">
      <c r="H70" s="1903"/>
      <c r="I70" s="1903"/>
      <c r="J70" s="1903"/>
      <c r="K70" s="1903"/>
    </row>
    <row r="71" spans="8:11" s="1894" customFormat="1" ht="15" x14ac:dyDescent="0.25">
      <c r="H71" s="1903"/>
      <c r="I71" s="1903"/>
      <c r="J71" s="1903"/>
      <c r="K71" s="1903"/>
    </row>
    <row r="72" spans="8:11" s="1894" customFormat="1" ht="15" x14ac:dyDescent="0.25">
      <c r="H72" s="1903"/>
      <c r="I72" s="1903"/>
      <c r="J72" s="1903"/>
      <c r="K72" s="1903"/>
    </row>
    <row r="73" spans="8:11" s="1894" customFormat="1" ht="15" x14ac:dyDescent="0.25">
      <c r="H73" s="1903"/>
      <c r="I73" s="1903"/>
      <c r="J73" s="1903"/>
      <c r="K73" s="1903"/>
    </row>
    <row r="74" spans="8:11" s="1894" customFormat="1" ht="15" x14ac:dyDescent="0.25">
      <c r="H74" s="1903"/>
      <c r="I74" s="1903"/>
      <c r="J74" s="1903"/>
      <c r="K74" s="1903"/>
    </row>
    <row r="75" spans="8:11" s="1894" customFormat="1" ht="15" x14ac:dyDescent="0.25">
      <c r="H75" s="1903"/>
      <c r="I75" s="1903"/>
      <c r="J75" s="1903"/>
      <c r="K75" s="1903"/>
    </row>
    <row r="76" spans="8:11" s="1894" customFormat="1" ht="15" x14ac:dyDescent="0.25">
      <c r="H76" s="1903"/>
      <c r="I76" s="1903"/>
      <c r="J76" s="1903"/>
      <c r="K76" s="1903"/>
    </row>
    <row r="77" spans="8:11" s="1894" customFormat="1" ht="15" x14ac:dyDescent="0.25">
      <c r="H77" s="1903"/>
      <c r="I77" s="1903"/>
      <c r="J77" s="1903"/>
      <c r="K77" s="1903"/>
    </row>
    <row r="78" spans="8:11" s="1894" customFormat="1" ht="15" x14ac:dyDescent="0.25">
      <c r="H78" s="1903"/>
      <c r="I78" s="1903"/>
      <c r="J78" s="1903"/>
      <c r="K78" s="1903"/>
    </row>
    <row r="79" spans="8:11" s="1894" customFormat="1" ht="15" x14ac:dyDescent="0.25">
      <c r="H79" s="1903"/>
      <c r="I79" s="1903"/>
      <c r="J79" s="1903"/>
      <c r="K79" s="1903"/>
    </row>
    <row r="80" spans="8:11" s="1894" customFormat="1" ht="15" x14ac:dyDescent="0.25">
      <c r="H80" s="1903"/>
      <c r="I80" s="1903"/>
      <c r="J80" s="1903"/>
      <c r="K80" s="1903"/>
    </row>
    <row r="81" spans="8:11" s="1894" customFormat="1" ht="15" x14ac:dyDescent="0.25">
      <c r="H81" s="1903"/>
      <c r="I81" s="1903"/>
      <c r="J81" s="1903"/>
      <c r="K81" s="1903"/>
    </row>
    <row r="82" spans="8:11" s="1894" customFormat="1" ht="15" x14ac:dyDescent="0.25">
      <c r="H82" s="1903"/>
      <c r="I82" s="1903"/>
      <c r="J82" s="1903"/>
      <c r="K82" s="1903"/>
    </row>
    <row r="83" spans="8:11" s="1894" customFormat="1" ht="15" x14ac:dyDescent="0.25">
      <c r="H83" s="1903"/>
      <c r="I83" s="1903"/>
      <c r="J83" s="1903"/>
      <c r="K83" s="1903"/>
    </row>
    <row r="84" spans="8:11" s="1894" customFormat="1" ht="15" x14ac:dyDescent="0.25">
      <c r="H84" s="1903"/>
      <c r="I84" s="1903"/>
      <c r="J84" s="1903"/>
      <c r="K84" s="1903"/>
    </row>
    <row r="85" spans="8:11" s="1894" customFormat="1" ht="15" x14ac:dyDescent="0.25">
      <c r="H85" s="1903"/>
      <c r="I85" s="1903"/>
      <c r="J85" s="1903"/>
      <c r="K85" s="1903"/>
    </row>
    <row r="86" spans="8:11" s="1894" customFormat="1" ht="15" x14ac:dyDescent="0.25">
      <c r="H86" s="1903"/>
      <c r="I86" s="1903"/>
      <c r="J86" s="1903"/>
      <c r="K86" s="1903"/>
    </row>
    <row r="87" spans="8:11" s="1894" customFormat="1" ht="15" x14ac:dyDescent="0.25">
      <c r="H87" s="1903"/>
      <c r="I87" s="1903"/>
      <c r="J87" s="1903"/>
      <c r="K87" s="1903"/>
    </row>
    <row r="88" spans="8:11" s="1894" customFormat="1" ht="15" x14ac:dyDescent="0.25">
      <c r="H88" s="1903"/>
      <c r="I88" s="1903"/>
      <c r="J88" s="1903"/>
      <c r="K88" s="1903"/>
    </row>
    <row r="89" spans="8:11" s="1894" customFormat="1" ht="15" x14ac:dyDescent="0.25">
      <c r="H89" s="1903"/>
      <c r="I89" s="1903"/>
      <c r="J89" s="1903"/>
      <c r="K89" s="1903"/>
    </row>
    <row r="90" spans="8:11" s="1894" customFormat="1" ht="15" x14ac:dyDescent="0.25">
      <c r="H90" s="1903"/>
      <c r="I90" s="1903"/>
      <c r="J90" s="1903"/>
      <c r="K90" s="1903"/>
    </row>
    <row r="91" spans="8:11" s="1894" customFormat="1" ht="15" x14ac:dyDescent="0.25">
      <c r="H91" s="1903"/>
      <c r="I91" s="1903"/>
      <c r="J91" s="1903"/>
      <c r="K91" s="1903"/>
    </row>
    <row r="92" spans="8:11" s="1894" customFormat="1" ht="15" x14ac:dyDescent="0.25">
      <c r="H92" s="1903"/>
      <c r="I92" s="1903"/>
      <c r="J92" s="1903"/>
      <c r="K92" s="1903"/>
    </row>
    <row r="93" spans="8:11" s="1894" customFormat="1" ht="15" x14ac:dyDescent="0.25">
      <c r="H93" s="1903"/>
      <c r="I93" s="1903"/>
      <c r="J93" s="1903"/>
      <c r="K93" s="1903"/>
    </row>
    <row r="94" spans="8:11" s="1894" customFormat="1" ht="15" x14ac:dyDescent="0.25">
      <c r="H94" s="1903"/>
      <c r="I94" s="1903"/>
      <c r="J94" s="1903"/>
      <c r="K94" s="1903"/>
    </row>
    <row r="95" spans="8:11" s="1894" customFormat="1" ht="15" x14ac:dyDescent="0.25">
      <c r="H95" s="1903"/>
      <c r="I95" s="1903"/>
      <c r="J95" s="1903"/>
      <c r="K95" s="1903"/>
    </row>
    <row r="96" spans="8:11" s="1894" customFormat="1" ht="15" x14ac:dyDescent="0.25">
      <c r="H96" s="1903"/>
      <c r="I96" s="1903"/>
      <c r="J96" s="1903"/>
      <c r="K96" s="1903"/>
    </row>
    <row r="97" spans="8:11" s="1894" customFormat="1" ht="15" x14ac:dyDescent="0.25">
      <c r="H97" s="1903"/>
      <c r="I97" s="1903"/>
      <c r="J97" s="1903"/>
      <c r="K97" s="1903"/>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gridLine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C36" sqref="C36:I37"/>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8" t="s">
        <v>693</v>
      </c>
      <c r="B6" s="1664"/>
      <c r="C6" s="1664"/>
      <c r="D6" s="1664"/>
      <c r="E6" s="1665"/>
      <c r="F6" s="1016"/>
      <c r="G6" s="1010"/>
      <c r="H6" s="1017" t="s">
        <v>1086</v>
      </c>
      <c r="I6" s="2331" t="str">
        <f>COVER!A17</f>
        <v>Two Rivers Career Ed System</v>
      </c>
      <c r="J6" s="2332"/>
      <c r="Q6" s="1686"/>
    </row>
    <row r="7" spans="1:17" x14ac:dyDescent="0.2">
      <c r="A7" s="2333" t="s">
        <v>924</v>
      </c>
      <c r="B7" s="2334"/>
      <c r="C7" s="2334"/>
      <c r="D7" s="2334"/>
      <c r="E7" s="2335"/>
      <c r="F7" s="1018"/>
      <c r="G7" s="1010"/>
      <c r="H7" s="1017" t="s">
        <v>390</v>
      </c>
      <c r="I7" s="2336">
        <f>COVER!A13</f>
        <v>1009700045</v>
      </c>
      <c r="J7" s="2336"/>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19" t="s">
        <v>1701</v>
      </c>
      <c r="F9" s="1024"/>
      <c r="G9" s="1024"/>
      <c r="H9" s="1920"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37" t="s">
        <v>502</v>
      </c>
      <c r="B11" s="2338"/>
      <c r="C11" s="2339"/>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51886</v>
      </c>
      <c r="F12" s="1040"/>
      <c r="G12" s="1834">
        <f t="shared" ref="G12:G18" si="0">SUM(E12:F12)</f>
        <v>51886</v>
      </c>
      <c r="H12" s="1041"/>
      <c r="I12" s="1040"/>
      <c r="J12" s="1834">
        <f t="shared" ref="J12:J18" si="1">SUM(H12:I12)</f>
        <v>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0" t="s">
        <v>7</v>
      </c>
      <c r="C18" s="2341"/>
      <c r="D18" s="2342"/>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51886</v>
      </c>
      <c r="F19" s="1836">
        <f t="shared" si="2"/>
        <v>0</v>
      </c>
      <c r="G19" s="1836">
        <f t="shared" si="2"/>
        <v>51886</v>
      </c>
      <c r="H19" s="1836">
        <f t="shared" si="2"/>
        <v>0</v>
      </c>
      <c r="I19" s="1836">
        <f t="shared" si="2"/>
        <v>0</v>
      </c>
      <c r="J19" s="1836">
        <f t="shared" si="2"/>
        <v>0</v>
      </c>
    </row>
    <row r="20" spans="1:10" ht="13.5" thickTop="1" x14ac:dyDescent="0.2">
      <c r="A20" s="1036">
        <v>9</v>
      </c>
      <c r="B20" s="2343" t="s">
        <v>1703</v>
      </c>
      <c r="C20" s="2343"/>
      <c r="D20" s="2344"/>
      <c r="E20" s="1047"/>
      <c r="F20" s="1047"/>
      <c r="G20" s="1047"/>
      <c r="H20" s="1047"/>
      <c r="I20" s="1047"/>
      <c r="J20" s="1837" t="str">
        <f>IF(AND(G19&gt;0,J19&gt;0),(((J19-G19)/G19)),"Enter Budget Data")</f>
        <v>Enter Budget Data</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49"/>
      <c r="D26" s="2349"/>
      <c r="E26" s="1051"/>
      <c r="F26" s="2348"/>
      <c r="G26" s="2348"/>
    </row>
    <row r="27" spans="1:10" x14ac:dyDescent="0.2">
      <c r="B27" s="1048"/>
      <c r="C27" s="1052" t="s">
        <v>1093</v>
      </c>
      <c r="D27" s="1053"/>
      <c r="E27" s="1054"/>
      <c r="F27" s="2345" t="s">
        <v>1589</v>
      </c>
      <c r="G27" s="2345"/>
    </row>
    <row r="28" spans="1:10" ht="28.5" customHeight="1" x14ac:dyDescent="0.2">
      <c r="B28" s="1048"/>
      <c r="C28" s="2347"/>
      <c r="D28" s="2347"/>
      <c r="E28" s="1055"/>
      <c r="F28" s="2347"/>
      <c r="G28" s="2347"/>
    </row>
    <row r="29" spans="1:10" x14ac:dyDescent="0.2">
      <c r="B29" s="1048"/>
      <c r="C29" s="1056" t="s">
        <v>1642</v>
      </c>
      <c r="E29" s="1057"/>
      <c r="F29" s="2346" t="s">
        <v>1590</v>
      </c>
      <c r="G29" s="2346"/>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28" t="s">
        <v>134</v>
      </c>
      <c r="D33" s="2329"/>
      <c r="E33" s="2329"/>
      <c r="F33" s="2329"/>
      <c r="G33" s="2329"/>
      <c r="H33" s="2329"/>
      <c r="I33" s="2329"/>
    </row>
    <row r="34" spans="1:10" ht="10.35" customHeight="1" x14ac:dyDescent="0.2">
      <c r="C34" s="2329"/>
      <c r="D34" s="2329"/>
      <c r="E34" s="2329"/>
      <c r="F34" s="2329"/>
      <c r="G34" s="2329"/>
      <c r="H34" s="2329"/>
      <c r="I34" s="2329"/>
    </row>
    <row r="35" spans="1:10" ht="7.5" customHeight="1" x14ac:dyDescent="0.2">
      <c r="C35" s="1063"/>
    </row>
    <row r="36" spans="1:10" ht="13.5" customHeight="1" x14ac:dyDescent="0.2">
      <c r="B36" s="1062"/>
      <c r="C36" s="2330" t="s">
        <v>1944</v>
      </c>
      <c r="D36" s="2329"/>
      <c r="E36" s="2329"/>
      <c r="F36" s="2329"/>
      <c r="G36" s="2329"/>
      <c r="H36" s="2329"/>
      <c r="I36" s="2329"/>
      <c r="J36" s="1064"/>
    </row>
    <row r="37" spans="1:10" ht="22.5" customHeight="1" x14ac:dyDescent="0.2">
      <c r="C37" s="2329"/>
      <c r="D37" s="2329"/>
      <c r="E37" s="2329"/>
      <c r="F37" s="2329"/>
      <c r="G37" s="2329"/>
      <c r="H37" s="2329"/>
      <c r="I37" s="2329"/>
      <c r="J37" s="1064"/>
    </row>
    <row r="38" spans="1:10" ht="7.5" customHeight="1" x14ac:dyDescent="0.2">
      <c r="C38" s="1063"/>
      <c r="D38" s="1065"/>
      <c r="E38" s="1066"/>
      <c r="F38" s="1067"/>
      <c r="G38" s="1066"/>
    </row>
    <row r="39" spans="1:10" ht="13.5" customHeight="1" x14ac:dyDescent="0.2">
      <c r="B39" s="1062"/>
      <c r="C39" s="2326" t="s">
        <v>937</v>
      </c>
      <c r="D39" s="2327"/>
      <c r="E39" s="2327"/>
      <c r="F39" s="2327"/>
      <c r="G39" s="2327"/>
      <c r="H39" s="2327"/>
      <c r="I39" s="2327"/>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5" sqref="B5"/>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2093</v>
      </c>
    </row>
    <row r="6" spans="1:2" x14ac:dyDescent="0.2">
      <c r="A6" s="1069">
        <v>2</v>
      </c>
    </row>
    <row r="7" spans="1:2" x14ac:dyDescent="0.2">
      <c r="A7" s="1069">
        <v>3</v>
      </c>
    </row>
    <row r="8" spans="1:2" x14ac:dyDescent="0.2">
      <c r="A8" s="1069">
        <v>4</v>
      </c>
    </row>
    <row r="9" spans="1:2" x14ac:dyDescent="0.2">
      <c r="A9" s="1070"/>
    </row>
    <row r="10" spans="1:2" x14ac:dyDescent="0.2">
      <c r="A10" s="1070"/>
    </row>
    <row r="11" spans="1:2" x14ac:dyDescent="0.2">
      <c r="A11" s="1070"/>
    </row>
    <row r="12" spans="1:2" x14ac:dyDescent="0.2">
      <c r="A12" s="1070"/>
    </row>
    <row r="13" spans="1:2" x14ac:dyDescent="0.2">
      <c r="A13" s="1070"/>
    </row>
    <row r="14" spans="1:2" x14ac:dyDescent="0.2">
      <c r="A14" s="1070"/>
    </row>
    <row r="15" spans="1:2" x14ac:dyDescent="0.2">
      <c r="A15" s="1070"/>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Two Rivers Career Ed System</v>
      </c>
    </row>
    <row r="65" spans="2:2" x14ac:dyDescent="0.2">
      <c r="B65" s="1071">
        <f>COVER!A13</f>
        <v>1009700045</v>
      </c>
    </row>
  </sheetData>
  <phoneticPr fontId="12"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9" t="s">
        <v>1709</v>
      </c>
    </row>
    <row r="23" spans="1:5" x14ac:dyDescent="0.2">
      <c r="A23" s="168"/>
      <c r="B23" s="162" t="s">
        <v>1969</v>
      </c>
      <c r="D23" s="167" t="s">
        <v>658</v>
      </c>
      <c r="E23" s="1859"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7" t="s">
        <v>1125</v>
      </c>
      <c r="B35" s="2067"/>
      <c r="C35" s="2067"/>
      <c r="D35" s="2067"/>
      <c r="E35" s="206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4" t="s">
        <v>715</v>
      </c>
      <c r="B40" s="2064"/>
      <c r="C40" s="2064"/>
      <c r="D40" s="2064"/>
      <c r="E40" s="2064"/>
    </row>
    <row r="41" spans="1:5" x14ac:dyDescent="0.2">
      <c r="A41" s="2065" t="s">
        <v>1706</v>
      </c>
      <c r="B41" s="2065"/>
      <c r="C41" s="2065"/>
      <c r="D41" s="2065"/>
      <c r="E41" s="2065"/>
    </row>
    <row r="42" spans="1:5" ht="12.75" customHeight="1" x14ac:dyDescent="0.2">
      <c r="A42" s="2066" t="s">
        <v>1080</v>
      </c>
      <c r="B42" s="2066"/>
      <c r="C42" s="2066"/>
      <c r="D42" s="2066"/>
      <c r="E42" s="2066"/>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2"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0" t="s">
        <v>1784</v>
      </c>
      <c r="B18" s="2350"/>
    </row>
  </sheetData>
  <sheetProtection selectLockedCells="1"/>
  <mergeCells count="1">
    <mergeCell ref="A18:B18"/>
  </mergeCells>
  <phoneticPr fontId="12"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1" r:id="rId4">
          <objectPr defaultSize="0" r:id="rId5">
            <anchor moveWithCells="1">
              <from>
                <xdr:col>1</xdr:col>
                <xdr:colOff>0</xdr:colOff>
                <xdr:row>3</xdr:row>
                <xdr:rowOff>0</xdr:rowOff>
              </from>
              <to>
                <xdr:col>1</xdr:col>
                <xdr:colOff>914400</xdr:colOff>
                <xdr:row>7</xdr:row>
                <xdr:rowOff>38100</xdr:rowOff>
              </to>
            </anchor>
          </objectPr>
        </oleObject>
      </mc:Choice>
      <mc:Fallback>
        <oleObject progId="AcroExch.Document.DC"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1" t="s">
        <v>1790</v>
      </c>
      <c r="B1" s="2352"/>
      <c r="C1" s="2352"/>
      <c r="D1" s="2352"/>
      <c r="E1" s="2352"/>
      <c r="F1" s="2353"/>
    </row>
    <row r="2" spans="1:8" ht="45" customHeight="1" x14ac:dyDescent="0.2">
      <c r="A2" s="2361" t="s">
        <v>1791</v>
      </c>
      <c r="B2" s="2362"/>
      <c r="C2" s="2362"/>
      <c r="D2" s="2362"/>
      <c r="E2" s="2362"/>
      <c r="F2" s="2363"/>
      <c r="G2" s="1075"/>
      <c r="H2" s="1075"/>
    </row>
    <row r="3" spans="1:8" ht="57" customHeight="1" x14ac:dyDescent="0.2">
      <c r="A3" s="2364" t="s">
        <v>1786</v>
      </c>
      <c r="B3" s="2365"/>
      <c r="C3" s="2365"/>
      <c r="D3" s="2365"/>
      <c r="E3" s="2365"/>
      <c r="F3" s="2366"/>
      <c r="G3" s="1075"/>
      <c r="H3" s="1075"/>
    </row>
    <row r="4" spans="1:8" ht="14.25" customHeight="1" x14ac:dyDescent="0.2">
      <c r="A4" s="2370" t="s">
        <v>2056</v>
      </c>
      <c r="B4" s="2371"/>
      <c r="C4" s="2371"/>
      <c r="D4" s="2371"/>
      <c r="E4" s="2371"/>
      <c r="F4" s="2372"/>
      <c r="G4" s="1075"/>
      <c r="H4" s="1075"/>
    </row>
    <row r="5" spans="1:8" ht="14.25" customHeight="1" x14ac:dyDescent="0.2">
      <c r="A5" s="2373" t="s">
        <v>2057</v>
      </c>
      <c r="B5" s="2374"/>
      <c r="C5" s="2374"/>
      <c r="D5" s="2374"/>
      <c r="E5" s="2374"/>
      <c r="F5" s="2375"/>
      <c r="G5" s="1075"/>
      <c r="H5" s="1075"/>
    </row>
    <row r="6" spans="1:8" s="1076" customFormat="1" ht="41.25" customHeight="1" x14ac:dyDescent="0.2">
      <c r="A6" s="2367" t="s">
        <v>1792</v>
      </c>
      <c r="B6" s="2368"/>
      <c r="C6" s="2368"/>
      <c r="D6" s="2368"/>
      <c r="E6" s="2368"/>
      <c r="F6" s="2369"/>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456476</v>
      </c>
      <c r="C8" s="1838">
        <f>'Acct Summary 7-8'!D8</f>
        <v>0</v>
      </c>
      <c r="D8" s="1838">
        <f>'Acct Summary 7-8'!F8</f>
        <v>0</v>
      </c>
      <c r="E8" s="1838">
        <f>'Acct Summary 7-8'!I8</f>
        <v>0</v>
      </c>
      <c r="F8" s="1838">
        <f>SUM(B8:E8)</f>
        <v>456476</v>
      </c>
    </row>
    <row r="9" spans="1:8" s="1080" customFormat="1" ht="14.25" customHeight="1" thickBot="1" x14ac:dyDescent="0.25">
      <c r="A9" s="1079" t="s">
        <v>1436</v>
      </c>
      <c r="B9" s="1839">
        <f>'Acct Summary 7-8'!C17</f>
        <v>418609</v>
      </c>
      <c r="C9" s="1839">
        <f>'Acct Summary 7-8'!D17</f>
        <v>0</v>
      </c>
      <c r="D9" s="1839">
        <f>'Acct Summary 7-8'!F17</f>
        <v>0</v>
      </c>
      <c r="E9" s="1838"/>
      <c r="F9" s="1838">
        <f>SUM(B9:E9)</f>
        <v>418609</v>
      </c>
    </row>
    <row r="10" spans="1:8" s="1080" customFormat="1" ht="14.25" thickTop="1" thickBot="1" x14ac:dyDescent="0.25">
      <c r="A10" s="1081" t="s">
        <v>1437</v>
      </c>
      <c r="B10" s="1840">
        <f>(B8-B9)</f>
        <v>37867</v>
      </c>
      <c r="C10" s="1840">
        <f>(C8-C9)</f>
        <v>0</v>
      </c>
      <c r="D10" s="1840">
        <f>(D8-D9)</f>
        <v>0</v>
      </c>
      <c r="E10" s="1839">
        <f>(E8-E9)</f>
        <v>0</v>
      </c>
      <c r="F10" s="1841">
        <f>SUM(F8-F9)</f>
        <v>37867</v>
      </c>
    </row>
    <row r="11" spans="1:8" s="1080" customFormat="1" ht="14.25" thickTop="1" thickBot="1" x14ac:dyDescent="0.25">
      <c r="A11" s="1082" t="s">
        <v>1785</v>
      </c>
      <c r="B11" s="1842">
        <f>'Acct Summary 7-8'!C81</f>
        <v>75891</v>
      </c>
      <c r="C11" s="1842">
        <f>'Acct Summary 7-8'!D81</f>
        <v>0</v>
      </c>
      <c r="D11" s="1842">
        <f>'Acct Summary 7-8'!F81</f>
        <v>0</v>
      </c>
      <c r="E11" s="1842">
        <f>'Acct Summary 7-8'!I81</f>
        <v>0</v>
      </c>
      <c r="F11" s="1843">
        <f>SUM(B11:E11)</f>
        <v>75891</v>
      </c>
    </row>
    <row r="12" spans="1:8" ht="16.5" customHeight="1" thickTop="1" x14ac:dyDescent="0.2">
      <c r="A12" s="1083"/>
      <c r="B12" s="1084"/>
      <c r="C12" s="2355" t="str">
        <f>IF(AND(F10&lt;0,F11&gt;=0,ABS(F10*3)&gt;ABS(F11)),A16,IF(AND(F10&lt;0,F11&gt;0,ABS(F10*3)&lt;=ABS(F11)),A17,IF(AND(F10&lt;0,F11&lt;0),A16,IF(F11=0,A19,A18))))</f>
        <v>Balanced - no deficit reduction plan is required.</v>
      </c>
      <c r="D12" s="2356"/>
      <c r="E12" s="2356"/>
      <c r="F12" s="2357"/>
    </row>
    <row r="13" spans="1:8" ht="19.5" customHeight="1" x14ac:dyDescent="0.2">
      <c r="A13" s="1085"/>
      <c r="B13" s="1086"/>
      <c r="C13" s="2355"/>
      <c r="D13" s="2356"/>
      <c r="E13" s="2356"/>
      <c r="F13" s="2357"/>
      <c r="H13" s="1075"/>
    </row>
    <row r="14" spans="1:8" ht="19.5" customHeight="1" x14ac:dyDescent="0.2">
      <c r="A14" s="1085"/>
      <c r="B14" s="1086"/>
      <c r="C14" s="2355"/>
      <c r="D14" s="2356"/>
      <c r="E14" s="2356"/>
      <c r="F14" s="2357"/>
      <c r="H14" s="1075"/>
    </row>
    <row r="15" spans="1:8" ht="17.25" customHeight="1" x14ac:dyDescent="0.2">
      <c r="A15" s="1085"/>
      <c r="B15" s="1086"/>
      <c r="C15" s="2358"/>
      <c r="D15" s="2359"/>
      <c r="E15" s="2359"/>
      <c r="F15" s="2360"/>
      <c r="H15" s="1075"/>
    </row>
    <row r="16" spans="1:8" s="310" customFormat="1" ht="51.75" hidden="1" customHeight="1" x14ac:dyDescent="0.2">
      <c r="A16" s="2354" t="s">
        <v>1787</v>
      </c>
      <c r="B16" s="2354"/>
      <c r="C16" s="2354"/>
      <c r="D16" s="2354"/>
      <c r="E16" s="2354"/>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gridLine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1"/>
      <c r="B2" s="1922"/>
      <c r="C2" s="1923"/>
      <c r="D2" s="1924"/>
    </row>
    <row r="3" spans="1:4" ht="36" customHeight="1" x14ac:dyDescent="0.2">
      <c r="A3" s="2376" t="s">
        <v>686</v>
      </c>
      <c r="B3" s="2377"/>
      <c r="C3" s="2377"/>
      <c r="D3" s="2378"/>
    </row>
    <row r="4" spans="1:4" x14ac:dyDescent="0.2">
      <c r="A4" s="1153" t="s">
        <v>1793</v>
      </c>
      <c r="B4" s="1154"/>
      <c r="C4" s="1155"/>
      <c r="D4" s="1156"/>
    </row>
    <row r="5" spans="1:4" ht="21" customHeight="1" x14ac:dyDescent="0.2">
      <c r="A5" s="1149"/>
      <c r="B5" s="1150">
        <v>1</v>
      </c>
      <c r="C5" s="1151" t="s">
        <v>1946</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87" t="s">
        <v>1584</v>
      </c>
      <c r="D7" s="2388"/>
    </row>
    <row r="8" spans="1:4" s="669" customFormat="1" ht="12.75" x14ac:dyDescent="0.2">
      <c r="A8" s="1139"/>
      <c r="B8" s="1094"/>
      <c r="C8" s="1097" t="s">
        <v>1583</v>
      </c>
      <c r="D8" s="1098"/>
    </row>
    <row r="9" spans="1:4" s="669" customFormat="1" ht="14.25" customHeight="1" x14ac:dyDescent="0.2">
      <c r="A9" s="1139"/>
      <c r="B9" s="1094">
        <f>B7+1</f>
        <v>4</v>
      </c>
      <c r="C9" s="1095" t="s">
        <v>2049</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79" t="s">
        <v>1065</v>
      </c>
      <c r="B15" s="2380"/>
      <c r="C15" s="2380"/>
      <c r="D15" s="2381"/>
    </row>
    <row r="16" spans="1:4" s="669" customFormat="1" ht="24" customHeight="1" x14ac:dyDescent="0.2">
      <c r="A16" s="2382" t="s">
        <v>684</v>
      </c>
      <c r="B16" s="2383"/>
      <c r="C16" s="2383"/>
      <c r="D16" s="2384"/>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1" t="s">
        <v>332</v>
      </c>
      <c r="D21" s="2392"/>
    </row>
    <row r="22" spans="1:10" ht="12.75" x14ac:dyDescent="0.2">
      <c r="A22" s="1140"/>
      <c r="B22" s="1141">
        <v>2</v>
      </c>
      <c r="C22" s="2389" t="s">
        <v>1605</v>
      </c>
      <c r="D22" s="2390"/>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3" t="s">
        <v>557</v>
      </c>
      <c r="D43" s="2394"/>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5" t="s">
        <v>817</v>
      </c>
      <c r="D56" s="2386"/>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2050</v>
      </c>
      <c r="D66" s="1126"/>
    </row>
    <row r="67" spans="1:4" x14ac:dyDescent="0.2">
      <c r="A67" s="1120"/>
      <c r="B67" s="1141"/>
      <c r="C67" s="1148" t="s">
        <v>1079</v>
      </c>
      <c r="D67" s="1126"/>
    </row>
    <row r="68" spans="1:4" x14ac:dyDescent="0.2">
      <c r="A68" s="1101"/>
      <c r="B68" s="1111"/>
      <c r="C68" s="1103" t="s">
        <v>2051</v>
      </c>
      <c r="D68" s="1125" t="str">
        <f>IF('Short-Term Long-Term Debt 24'!F49=SUM(,'Acct Summary 7-8'!C33:K33),"OK","ERROR!")</f>
        <v>OK</v>
      </c>
    </row>
    <row r="69" spans="1:4" x14ac:dyDescent="0.2">
      <c r="A69" s="1101"/>
      <c r="B69" s="1111"/>
      <c r="C69" s="1103" t="s">
        <v>2052</v>
      </c>
      <c r="D69" s="1125" t="str">
        <f>IF('Expenditures 15-22'!H170&lt;&gt;'Short-Term Long-Term Debt 24'!H49,"ERROR!","OK")</f>
        <v>OK</v>
      </c>
    </row>
    <row r="70" spans="1:4" x14ac:dyDescent="0.2">
      <c r="A70" s="1099"/>
      <c r="B70" s="1121">
        <f>B66+1</f>
        <v>9</v>
      </c>
      <c r="C70" s="2385" t="s">
        <v>1797</v>
      </c>
      <c r="D70" s="2386"/>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2053</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2054</v>
      </c>
      <c r="D78" s="1125" t="str">
        <f>IF(ISNUMBER('Acct Summary 7-8'!C9),"OK","ENTRY IS REQUIRED!")</f>
        <v>ENTRY IS REQUIRED!</v>
      </c>
    </row>
    <row r="79" spans="1:4" x14ac:dyDescent="0.2">
      <c r="A79" s="1120"/>
      <c r="B79" s="1121">
        <f>B74+1+1</f>
        <v>12</v>
      </c>
      <c r="C79" s="1131" t="s">
        <v>2019</v>
      </c>
      <c r="D79" s="1132" t="str">
        <f>IF(OR(COVER!$B$6="X",'PCTC-OEPP 27-28'!F78&gt;0),"OK","PLEASE ENTER 9 MO ADA.")</f>
        <v>OK</v>
      </c>
    </row>
    <row r="80" spans="1:4" x14ac:dyDescent="0.2">
      <c r="A80" s="1099"/>
      <c r="B80" s="1121">
        <v>13</v>
      </c>
      <c r="C80" s="1131" t="s">
        <v>2055</v>
      </c>
      <c r="D80" s="1132" t="str">
        <f>IF('Contracts Paid in CY 29'!D36&gt;0,"OK","PLEASE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ENTRY REQUIRED!</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2"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1009700045</v>
      </c>
    </row>
    <row r="3" spans="1:2" x14ac:dyDescent="0.2">
      <c r="A3" t="s">
        <v>1013</v>
      </c>
      <c r="B3" s="138" t="str">
        <f>COVER!A15</f>
        <v>Brown/Cass/Morgan/Scott/Schuyler</v>
      </c>
    </row>
    <row r="4" spans="1:2" x14ac:dyDescent="0.2">
      <c r="A4" t="s">
        <v>1064</v>
      </c>
      <c r="B4" s="138" t="str">
        <f>COVER!A17</f>
        <v>Two Rivers Career Ed System</v>
      </c>
    </row>
    <row r="5" spans="1:2" x14ac:dyDescent="0.2">
      <c r="A5" t="s">
        <v>728</v>
      </c>
      <c r="B5" s="138" t="str">
        <f>COVER!A38</f>
        <v>Reggie Clinton, Director</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060-004845</v>
      </c>
    </row>
    <row r="16" spans="1:2" x14ac:dyDescent="0.2">
      <c r="A16" t="s">
        <v>442</v>
      </c>
      <c r="B16" s="138" t="str">
        <f>COVER!T13</f>
        <v>Pehlman and Dold, P.C.</v>
      </c>
    </row>
    <row r="17" spans="1:2" x14ac:dyDescent="0.2">
      <c r="A17" t="s">
        <v>939</v>
      </c>
      <c r="B17" s="138" t="str">
        <f>COVER!T15</f>
        <v>Jamie Nichols</v>
      </c>
    </row>
    <row r="18" spans="1:2" x14ac:dyDescent="0.2">
      <c r="A18" t="s">
        <v>1212</v>
      </c>
      <c r="B18" s="138" t="str">
        <f>COVER!T17</f>
        <v>100 North Amos Avenue</v>
      </c>
    </row>
    <row r="19" spans="1:2" x14ac:dyDescent="0.2">
      <c r="A19" t="s">
        <v>941</v>
      </c>
      <c r="B19" s="138">
        <f>COVER!T25</f>
        <v>0</v>
      </c>
    </row>
    <row r="20" spans="1:2" x14ac:dyDescent="0.2">
      <c r="A20" t="s">
        <v>942</v>
      </c>
      <c r="B20" s="138" t="str">
        <f>COVER!T19</f>
        <v>Springfield</v>
      </c>
    </row>
    <row r="21" spans="1:2" x14ac:dyDescent="0.2">
      <c r="A21" t="s">
        <v>500</v>
      </c>
      <c r="B21" s="138" t="str">
        <f>COVER!X19</f>
        <v>IL</v>
      </c>
    </row>
    <row r="22" spans="1:2" x14ac:dyDescent="0.2">
      <c r="A22" t="s">
        <v>943</v>
      </c>
      <c r="B22" s="138">
        <f>COVER!Z19</f>
        <v>62702</v>
      </c>
    </row>
    <row r="23" spans="1:2" x14ac:dyDescent="0.2">
      <c r="A23" t="s">
        <v>1214</v>
      </c>
      <c r="B23" s="138" t="str">
        <f>COVER!T21</f>
        <v>(217) 787-0563</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Yes</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76947</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1056</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1056</v>
      </c>
      <c r="C91" s="2" t="s">
        <v>594</v>
      </c>
      <c r="D91" s="2" t="str">
        <f t="shared" si="0"/>
        <v>Error?</v>
      </c>
    </row>
    <row r="92" spans="1:4" x14ac:dyDescent="0.2">
      <c r="A92" s="5">
        <v>31</v>
      </c>
      <c r="B92" s="138">
        <f>'Assets-Liab 5-6'!C39</f>
        <v>71435</v>
      </c>
      <c r="D92" s="2" t="str">
        <f t="shared" si="0"/>
        <v>Error?</v>
      </c>
    </row>
    <row r="93" spans="1:4" x14ac:dyDescent="0.2">
      <c r="A93" s="5">
        <v>32</v>
      </c>
      <c r="B93" s="138">
        <f>'Assets-Liab 5-6'!C41</f>
        <v>76947</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0</v>
      </c>
      <c r="D274" s="2" t="str">
        <f t="shared" si="3"/>
        <v>Error?</v>
      </c>
    </row>
    <row r="275" spans="1:4" x14ac:dyDescent="0.2">
      <c r="A275" s="5">
        <v>214</v>
      </c>
      <c r="B275" s="138">
        <f>'Assets-Liab 5-6'!M18</f>
        <v>0</v>
      </c>
      <c r="D275" s="2" t="str">
        <f t="shared" si="3"/>
        <v>Error?</v>
      </c>
    </row>
    <row r="276" spans="1:4" x14ac:dyDescent="0.2">
      <c r="A276" s="5">
        <v>215</v>
      </c>
      <c r="B276" s="138">
        <f>'Assets-Liab 5-6'!M19</f>
        <v>879113</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879113</v>
      </c>
      <c r="C279" s="2" t="s">
        <v>594</v>
      </c>
      <c r="D279" s="2" t="str">
        <f t="shared" si="3"/>
        <v>Error?</v>
      </c>
    </row>
    <row r="280" spans="1:4" x14ac:dyDescent="0.2">
      <c r="A280" s="5">
        <v>219</v>
      </c>
      <c r="B280" s="138">
        <f>'Assets-Liab 5-6'!M40</f>
        <v>879113</v>
      </c>
      <c r="D280" s="2" t="str">
        <f t="shared" si="3"/>
        <v>Error?</v>
      </c>
    </row>
    <row r="281" spans="1:4" x14ac:dyDescent="0.2">
      <c r="A281" s="5">
        <v>220</v>
      </c>
      <c r="B281" s="138">
        <f>'Assets-Liab 5-6'!M41</f>
        <v>879113</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0</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594</v>
      </c>
      <c r="D727" s="2" t="str">
        <f t="shared" si="10"/>
        <v>Error?</v>
      </c>
    </row>
    <row r="728" spans="1:4" x14ac:dyDescent="0.2">
      <c r="A728" s="5">
        <v>667</v>
      </c>
      <c r="B728" s="138">
        <f>'Expenditures 15-22'!C44</f>
        <v>25819</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25819</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37263</v>
      </c>
      <c r="D733" s="2" t="str">
        <f t="shared" si="10"/>
        <v>Error?</v>
      </c>
    </row>
    <row r="734" spans="1:4" x14ac:dyDescent="0.2">
      <c r="A734" s="5">
        <v>673</v>
      </c>
      <c r="B734" s="138">
        <f>'Expenditures 15-22'!C53</f>
        <v>37263</v>
      </c>
      <c r="C734" s="2" t="s">
        <v>594</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0</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63082</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63082</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0</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594</v>
      </c>
      <c r="D785" s="2" t="str">
        <f t="shared" si="11"/>
        <v>Error?</v>
      </c>
    </row>
    <row r="786" spans="1:4" x14ac:dyDescent="0.2">
      <c r="A786" s="5">
        <v>725</v>
      </c>
      <c r="B786" s="138">
        <f>'Expenditures 15-22'!D44</f>
        <v>4804</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4804</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6333</v>
      </c>
      <c r="D791" s="2" t="str">
        <f t="shared" si="11"/>
        <v>Error?</v>
      </c>
    </row>
    <row r="792" spans="1:4" x14ac:dyDescent="0.2">
      <c r="A792" s="5">
        <v>731</v>
      </c>
      <c r="B792" s="138">
        <f>'Expenditures 15-22'!D53</f>
        <v>6333</v>
      </c>
      <c r="C792" s="2" t="s">
        <v>594</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11137</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11137</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12843</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12843</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1104</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1104</v>
      </c>
      <c r="C843" s="2" t="s">
        <v>594</v>
      </c>
      <c r="D843" s="2" t="str">
        <f t="shared" si="12"/>
        <v>Error?</v>
      </c>
    </row>
    <row r="844" spans="1:4" x14ac:dyDescent="0.2">
      <c r="A844" s="5">
        <v>783</v>
      </c>
      <c r="B844" s="138">
        <f>'Expenditures 15-22'!E44</f>
        <v>9481</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9481</v>
      </c>
      <c r="C847" s="2" t="s">
        <v>594</v>
      </c>
      <c r="D847" s="2" t="str">
        <f t="shared" si="12"/>
        <v>Error?</v>
      </c>
    </row>
    <row r="848" spans="1:4" x14ac:dyDescent="0.2">
      <c r="A848" s="5">
        <v>787</v>
      </c>
      <c r="B848" s="138">
        <f>'Expenditures 15-22'!E49</f>
        <v>0</v>
      </c>
      <c r="D848" s="2" t="str">
        <f t="shared" si="12"/>
        <v>Error?</v>
      </c>
    </row>
    <row r="849" spans="1:4" x14ac:dyDescent="0.2">
      <c r="A849" s="5">
        <v>788</v>
      </c>
      <c r="B849" s="138">
        <f>'Expenditures 15-22'!E50</f>
        <v>6160</v>
      </c>
      <c r="D849" s="2" t="str">
        <f t="shared" si="12"/>
        <v>Error?</v>
      </c>
    </row>
    <row r="850" spans="1:4" x14ac:dyDescent="0.2">
      <c r="A850" s="5">
        <v>789</v>
      </c>
      <c r="B850" s="138">
        <f>'Expenditures 15-22'!E53</f>
        <v>6160</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6810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6810</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23555</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36398</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174728</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174728</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594</v>
      </c>
      <c r="D901" s="2" t="str">
        <f t="shared" si="13"/>
        <v>Error?</v>
      </c>
    </row>
    <row r="902" spans="1:4" x14ac:dyDescent="0.2">
      <c r="A902" s="5">
        <v>841</v>
      </c>
      <c r="B902" s="138">
        <f>'Expenditures 15-22'!F44</f>
        <v>1518</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1518</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2130</v>
      </c>
      <c r="D907" s="2" t="str">
        <f t="shared" si="13"/>
        <v>Error?</v>
      </c>
    </row>
    <row r="908" spans="1:4" x14ac:dyDescent="0.2">
      <c r="A908" s="5">
        <v>847</v>
      </c>
      <c r="B908" s="138">
        <f>'Expenditures 15-22'!F53</f>
        <v>2130</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0</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3648</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178376</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129616</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129616</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129616</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0</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317187</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317187</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1104</v>
      </c>
      <c r="C1110" s="2" t="s">
        <v>594</v>
      </c>
      <c r="D1110" s="2" t="str">
        <f t="shared" si="16"/>
        <v>Error?</v>
      </c>
    </row>
    <row r="1111" spans="1:4" x14ac:dyDescent="0.2">
      <c r="A1111" s="5">
        <v>1050</v>
      </c>
      <c r="B1111" s="138">
        <f>'Expenditures 15-22'!K38</f>
        <v>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1104</v>
      </c>
      <c r="C1115" s="2" t="s">
        <v>594</v>
      </c>
      <c r="D1115" s="2" t="str">
        <f t="shared" si="16"/>
        <v>Error?</v>
      </c>
    </row>
    <row r="1116" spans="1:4" x14ac:dyDescent="0.2">
      <c r="A1116" s="5">
        <v>1055</v>
      </c>
      <c r="B1116" s="138">
        <f>'Expenditures 15-22'!K44</f>
        <v>41622</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41622</v>
      </c>
      <c r="C1119" s="2" t="s">
        <v>594</v>
      </c>
      <c r="D1119" s="2" t="str">
        <f t="shared" si="16"/>
        <v>Error?</v>
      </c>
    </row>
    <row r="1120" spans="1:4" x14ac:dyDescent="0.2">
      <c r="A1120" s="5">
        <v>1059</v>
      </c>
      <c r="B1120" s="138">
        <f>'Expenditures 15-22'!K49</f>
        <v>0</v>
      </c>
      <c r="C1120" s="2" t="s">
        <v>594</v>
      </c>
      <c r="D1120" s="2" t="str">
        <f t="shared" si="16"/>
        <v>Error?</v>
      </c>
    </row>
    <row r="1121" spans="1:4" x14ac:dyDescent="0.2">
      <c r="A1121" s="5">
        <v>1060</v>
      </c>
      <c r="B1121" s="138">
        <f>'Expenditures 15-22'!K50</f>
        <v>51886</v>
      </c>
      <c r="C1121" s="2" t="s">
        <v>594</v>
      </c>
      <c r="D1121" s="2" t="str">
        <f t="shared" si="16"/>
        <v>Error?</v>
      </c>
    </row>
    <row r="1122" spans="1:4" x14ac:dyDescent="0.2">
      <c r="A1122" s="5">
        <v>1061</v>
      </c>
      <c r="B1122" s="138">
        <f>'Expenditures 15-22'!K53</f>
        <v>51886</v>
      </c>
      <c r="C1122" s="2" t="s">
        <v>594</v>
      </c>
      <c r="D1122" s="2" t="str">
        <f t="shared" si="16"/>
        <v>Error?</v>
      </c>
    </row>
    <row r="1123" spans="1:4" x14ac:dyDescent="0.2">
      <c r="A1123" s="5">
        <v>1062</v>
      </c>
      <c r="B1123" s="138">
        <f>'Expenditures 15-22'!K55</f>
        <v>0</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0</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6810</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0</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6810</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101422</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0</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418609</v>
      </c>
      <c r="C1152" s="2" t="s">
        <v>594</v>
      </c>
      <c r="D1152" s="2" t="str">
        <f t="shared" si="17"/>
        <v>Error?</v>
      </c>
    </row>
    <row r="1153" spans="1:4" x14ac:dyDescent="0.2">
      <c r="A1153" s="5">
        <v>1092</v>
      </c>
      <c r="B1153" s="138">
        <f>'Expenditures 15-22'!K115</f>
        <v>37867</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594</v>
      </c>
      <c r="D1241" s="2" t="str">
        <f t="shared" si="18"/>
        <v>Error?</v>
      </c>
    </row>
    <row r="1242" spans="1:4" x14ac:dyDescent="0.2">
      <c r="A1242" s="5">
        <v>1181</v>
      </c>
      <c r="B1242" s="138">
        <f>'Expenditures 15-22'!E151</f>
        <v>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594</v>
      </c>
      <c r="D1249" s="2" t="str">
        <f t="shared" si="18"/>
        <v>Error?</v>
      </c>
    </row>
    <row r="1250" spans="1:4" x14ac:dyDescent="0.2">
      <c r="A1250" s="5">
        <v>1189</v>
      </c>
      <c r="B1250" s="138">
        <f>'Expenditures 15-22'!F151</f>
        <v>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0</v>
      </c>
      <c r="C1288" s="2" t="s">
        <v>594</v>
      </c>
      <c r="D1288" s="2" t="str">
        <f t="shared" si="19"/>
        <v>Error?</v>
      </c>
    </row>
    <row r="1289" spans="1:4" x14ac:dyDescent="0.2">
      <c r="A1289" s="5">
        <v>1228</v>
      </c>
      <c r="B1289" s="138">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0</v>
      </c>
      <c r="C1388" s="2" t="s">
        <v>594</v>
      </c>
      <c r="D1388" s="2" t="str">
        <f t="shared" si="20"/>
        <v>Error?</v>
      </c>
    </row>
    <row r="1389" spans="1:4" x14ac:dyDescent="0.2">
      <c r="A1389" s="5">
        <v>1328</v>
      </c>
      <c r="B1389" s="138">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38024</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75891</v>
      </c>
      <c r="C1630" s="2" t="s">
        <v>594</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0</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829519</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829519</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129616</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129616</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80022</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80022</v>
      </c>
      <c r="C2025" s="2" t="s">
        <v>594</v>
      </c>
      <c r="D2025" s="2" t="str">
        <f t="shared" si="30"/>
        <v>Error?</v>
      </c>
    </row>
    <row r="2026" spans="1:4" x14ac:dyDescent="0.2">
      <c r="A2026" s="5">
        <v>1965</v>
      </c>
      <c r="B2026" s="138">
        <f>'Cap Outlay Deprec 26'!F5</f>
        <v>0</v>
      </c>
      <c r="C2026" s="2" t="s">
        <v>594</v>
      </c>
      <c r="D2026" s="2" t="str">
        <f t="shared" si="30"/>
        <v>Error?</v>
      </c>
    </row>
    <row r="2027" spans="1:4" x14ac:dyDescent="0.2">
      <c r="A2027" s="5">
        <v>1966</v>
      </c>
      <c r="B2027" s="138">
        <f>'Cap Outlay Deprec 26'!F8</f>
        <v>0</v>
      </c>
      <c r="C2027" s="2" t="s">
        <v>594</v>
      </c>
      <c r="D2027" s="2" t="str">
        <f t="shared" si="30"/>
        <v>Error?</v>
      </c>
    </row>
    <row r="2028" spans="1:4" x14ac:dyDescent="0.2">
      <c r="A2028" s="5">
        <v>1967</v>
      </c>
      <c r="B2028" s="138">
        <f>'Cap Outlay Deprec 26'!F10</f>
        <v>0</v>
      </c>
      <c r="C2028" s="2" t="s">
        <v>594</v>
      </c>
      <c r="D2028" s="2" t="str">
        <f t="shared" si="30"/>
        <v>Error?</v>
      </c>
    </row>
    <row r="2029" spans="1:4" x14ac:dyDescent="0.2">
      <c r="A2029" s="5">
        <v>1968</v>
      </c>
      <c r="B2029" s="138">
        <f>'Cap Outlay Deprec 26'!F12</f>
        <v>879113</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879113</v>
      </c>
      <c r="C2031" s="2" t="s">
        <v>594</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483340</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483340</v>
      </c>
      <c r="C2037" s="2" t="s">
        <v>594</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87911</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87911</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80022</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80022</v>
      </c>
      <c r="C2049" s="2" t="s">
        <v>594</v>
      </c>
      <c r="D2049" s="2" t="str">
        <f t="shared" si="31"/>
        <v>Error?</v>
      </c>
    </row>
    <row r="2050" spans="1:4" x14ac:dyDescent="0.2">
      <c r="A2050" s="10">
        <v>1989</v>
      </c>
      <c r="D2050" s="2" t="str">
        <f t="shared" si="31"/>
        <v>OK</v>
      </c>
    </row>
    <row r="2051" spans="1:4" x14ac:dyDescent="0.2">
      <c r="A2051" s="5">
        <v>1990</v>
      </c>
      <c r="B2051" s="138">
        <f>'Cap Outlay Deprec 26'!K8</f>
        <v>0</v>
      </c>
      <c r="C2051" s="2" t="s">
        <v>594</v>
      </c>
      <c r="D2051" s="2" t="str">
        <f t="shared" si="31"/>
        <v>Error?</v>
      </c>
    </row>
    <row r="2052" spans="1:4" x14ac:dyDescent="0.2">
      <c r="A2052" s="5">
        <v>1991</v>
      </c>
      <c r="B2052" s="138">
        <f>'Cap Outlay Deprec 26'!K10</f>
        <v>0</v>
      </c>
      <c r="C2052" s="2" t="s">
        <v>594</v>
      </c>
      <c r="D2052" s="2" t="str">
        <f t="shared" si="31"/>
        <v>Error?</v>
      </c>
    </row>
    <row r="2053" spans="1:4" x14ac:dyDescent="0.2">
      <c r="A2053" s="5">
        <v>1992</v>
      </c>
      <c r="B2053" s="138">
        <f>'Cap Outlay Deprec 26'!K12</f>
        <v>491229</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491229</v>
      </c>
      <c r="C2055" s="2" t="s">
        <v>594</v>
      </c>
      <c r="D2055" s="2" t="str">
        <f t="shared" si="31"/>
        <v>Error?</v>
      </c>
    </row>
    <row r="2056" spans="1:4" x14ac:dyDescent="0.2">
      <c r="A2056" s="5">
        <v>1995</v>
      </c>
      <c r="B2056" s="138">
        <f>'Cap Outlay Deprec 26'!L5</f>
        <v>0</v>
      </c>
      <c r="C2056" s="2" t="s">
        <v>594</v>
      </c>
      <c r="D2056" s="2" t="str">
        <f t="shared" si="31"/>
        <v>Error?</v>
      </c>
    </row>
    <row r="2057" spans="1:4" x14ac:dyDescent="0.2">
      <c r="A2057" s="5">
        <v>1996</v>
      </c>
      <c r="B2057" s="138">
        <f>'Cap Outlay Deprec 26'!L8</f>
        <v>0</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387884</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387884</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4456</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6599</v>
      </c>
      <c r="C2551" s="2" t="s">
        <v>594</v>
      </c>
      <c r="D2551" s="2" t="str">
        <f t="shared" si="38"/>
        <v>Error?</v>
      </c>
    </row>
    <row r="2552" spans="1:4" x14ac:dyDescent="0.2">
      <c r="A2552" s="10">
        <v>2491</v>
      </c>
      <c r="D2552" s="2" t="str">
        <f t="shared" si="38"/>
        <v>OK</v>
      </c>
    </row>
    <row r="2553" spans="1:4" x14ac:dyDescent="0.2">
      <c r="A2553" s="5">
        <v>2492</v>
      </c>
      <c r="B2553" s="138">
        <f>'Acct Summary 7-8'!C6</f>
        <v>354671</v>
      </c>
      <c r="C2553" s="2" t="s">
        <v>594</v>
      </c>
      <c r="D2553" s="2" t="str">
        <f t="shared" si="38"/>
        <v>Error?</v>
      </c>
    </row>
    <row r="2554" spans="1:4" x14ac:dyDescent="0.2">
      <c r="A2554" s="5">
        <v>2493</v>
      </c>
      <c r="B2554" s="138">
        <f>'Acct Summary 7-8'!C7</f>
        <v>95206</v>
      </c>
      <c r="C2554" s="2" t="s">
        <v>594</v>
      </c>
      <c r="D2554" s="2" t="str">
        <f t="shared" si="38"/>
        <v>Error?</v>
      </c>
    </row>
    <row r="2555" spans="1:4" x14ac:dyDescent="0.2">
      <c r="A2555" s="5">
        <v>2494</v>
      </c>
      <c r="B2555" s="138">
        <f>'Acct Summary 7-8'!C8</f>
        <v>456476</v>
      </c>
      <c r="C2555" s="2" t="s">
        <v>594</v>
      </c>
      <c r="D2555" s="2" t="str">
        <f t="shared" si="38"/>
        <v>Error?</v>
      </c>
    </row>
    <row r="2556" spans="1:4" x14ac:dyDescent="0.2">
      <c r="A2556" s="5">
        <v>2495</v>
      </c>
      <c r="B2556" s="138">
        <f>'Acct Summary 7-8'!C12</f>
        <v>317187</v>
      </c>
      <c r="C2556" s="2" t="s">
        <v>594</v>
      </c>
      <c r="D2556" s="2" t="str">
        <f t="shared" si="38"/>
        <v>Error?</v>
      </c>
    </row>
    <row r="2557" spans="1:4" x14ac:dyDescent="0.2">
      <c r="A2557" s="5">
        <v>2496</v>
      </c>
      <c r="B2557" s="138">
        <f>'Acct Summary 7-8'!C13</f>
        <v>101422</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0</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418609</v>
      </c>
      <c r="C2561" s="2" t="s">
        <v>594</v>
      </c>
      <c r="D2561" s="2" t="str">
        <f t="shared" si="39"/>
        <v>Error?</v>
      </c>
    </row>
    <row r="2562" spans="1:4" x14ac:dyDescent="0.2">
      <c r="A2562" s="5">
        <v>2501</v>
      </c>
      <c r="B2562" s="138">
        <f>'Acct Summary 7-8'!C20</f>
        <v>37867</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0</v>
      </c>
      <c r="C2568" s="2" t="s">
        <v>594</v>
      </c>
      <c r="D2568" s="2" t="str">
        <f t="shared" si="39"/>
        <v>Error?</v>
      </c>
    </row>
    <row r="2569" spans="1:4" x14ac:dyDescent="0.2">
      <c r="A2569" s="5">
        <v>2508</v>
      </c>
      <c r="B2569" s="138">
        <f>'Acct Summary 7-8'!D13</f>
        <v>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0</v>
      </c>
      <c r="C2573" s="2" t="s">
        <v>594</v>
      </c>
      <c r="D2573" s="2" t="str">
        <f t="shared" si="39"/>
        <v>Error?</v>
      </c>
    </row>
    <row r="2574" spans="1:4" x14ac:dyDescent="0.2">
      <c r="A2574" s="5">
        <v>2513</v>
      </c>
      <c r="B2574" s="138">
        <f>'Acct Summary 7-8'!D20</f>
        <v>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0</v>
      </c>
      <c r="C2595" s="2" t="s">
        <v>594</v>
      </c>
      <c r="D2595" s="2" t="str">
        <f t="shared" si="39"/>
        <v>Error?</v>
      </c>
    </row>
    <row r="2596" spans="1:4" x14ac:dyDescent="0.2">
      <c r="A2596" s="5">
        <v>2535</v>
      </c>
      <c r="B2596" s="138">
        <f>'Acct Summary 7-8'!F13</f>
        <v>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0</v>
      </c>
      <c r="C2600" s="2" t="s">
        <v>594</v>
      </c>
      <c r="D2600" s="2" t="str">
        <f t="shared" si="39"/>
        <v>Error?</v>
      </c>
    </row>
    <row r="2601" spans="1:4" x14ac:dyDescent="0.2">
      <c r="A2601" s="5">
        <v>2540</v>
      </c>
      <c r="B2601" s="138">
        <f>'Acct Summary 7-8'!F20</f>
        <v>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594</v>
      </c>
      <c r="D2916" s="2" t="str">
        <f t="shared" si="44"/>
        <v>Error?</v>
      </c>
    </row>
    <row r="2917" spans="1:4" x14ac:dyDescent="0.2">
      <c r="A2917" s="5">
        <v>2856</v>
      </c>
      <c r="B2917" s="138">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37867</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76947</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456476</v>
      </c>
      <c r="C4122" s="2" t="s">
        <v>594</v>
      </c>
      <c r="D4122" s="2" t="str">
        <f t="shared" si="63"/>
        <v>Error?</v>
      </c>
    </row>
    <row r="4123" spans="1:4" x14ac:dyDescent="0.2">
      <c r="A4123" s="5">
        <v>4062</v>
      </c>
      <c r="B4123" s="138">
        <f>'Acct Summary 7-8'!D10</f>
        <v>0</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0</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0</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418609</v>
      </c>
      <c r="C4136" s="2" t="s">
        <v>594</v>
      </c>
      <c r="D4136" s="2" t="str">
        <f t="shared" si="63"/>
        <v>Error?</v>
      </c>
    </row>
    <row r="4137" spans="1:4" x14ac:dyDescent="0.2">
      <c r="A4137" s="5">
        <v>4076</v>
      </c>
      <c r="B4137" s="138">
        <f>'Acct Summary 7-8'!D19</f>
        <v>0</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0</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75891</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95206</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90</v>
      </c>
      <c r="D5088" s="2" t="str">
        <f t="shared" si="78"/>
        <v>Error?</v>
      </c>
    </row>
    <row r="5089" spans="1:4" x14ac:dyDescent="0.2">
      <c r="A5089" s="5">
        <v>5028</v>
      </c>
      <c r="B5089" s="138">
        <f>'Revenues 9-14'!C66</f>
        <v>0</v>
      </c>
      <c r="D5089" s="2" t="str">
        <f t="shared" si="78"/>
        <v>Error?</v>
      </c>
    </row>
    <row r="5090" spans="1:4" x14ac:dyDescent="0.2">
      <c r="A5090" s="5">
        <v>5029</v>
      </c>
      <c r="B5090" s="138">
        <f>'Revenues 9-14'!C67</f>
        <v>90</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500</v>
      </c>
      <c r="D5113" s="2" t="str">
        <f t="shared" si="78"/>
        <v>Error?</v>
      </c>
    </row>
    <row r="5114" spans="1:4" x14ac:dyDescent="0.2">
      <c r="A5114" s="5">
        <v>5053</v>
      </c>
      <c r="B5114" s="138">
        <f>'Revenues 9-14'!C96</f>
        <v>6000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9</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6509</v>
      </c>
      <c r="C5120" s="2" t="s">
        <v>594</v>
      </c>
      <c r="D5120" s="2" t="str">
        <f t="shared" si="79"/>
        <v>Error?</v>
      </c>
    </row>
    <row r="5121" spans="1:4" x14ac:dyDescent="0.2">
      <c r="A5121" s="5">
        <v>5060</v>
      </c>
      <c r="B5121" s="138">
        <f>'Revenues 9-14'!C109</f>
        <v>6599</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0</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0</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354671</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354671</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354671</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354671</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0</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95206</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95206</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95206</v>
      </c>
      <c r="C5326" s="2" t="s">
        <v>594</v>
      </c>
      <c r="D5326" s="2" t="str">
        <f t="shared" si="82"/>
        <v>Error?</v>
      </c>
    </row>
    <row r="5327" spans="1:4" x14ac:dyDescent="0.2">
      <c r="A5327" s="5">
        <v>5266</v>
      </c>
      <c r="B5327" s="138">
        <f>'Revenues 9-14'!C275</f>
        <v>456476</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0</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0</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37867</v>
      </c>
      <c r="D6267" s="2" t="str">
        <f t="shared" si="96"/>
        <v>Error?</v>
      </c>
      <c r="E6267" s="2" t="s">
        <v>199</v>
      </c>
    </row>
    <row r="6268" spans="1:5" x14ac:dyDescent="0.2">
      <c r="A6268">
        <v>6207</v>
      </c>
      <c r="B6268" s="138">
        <f>'Acct Summary 7-8'!D82</f>
        <v>0</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0.49896562174697923</v>
      </c>
      <c r="D6276" s="2" t="str">
        <f t="shared" si="97"/>
        <v>Error?</v>
      </c>
      <c r="E6276" s="2" t="s">
        <v>199</v>
      </c>
    </row>
    <row r="6277" spans="1:5" x14ac:dyDescent="0.2">
      <c r="A6277">
        <v>6216</v>
      </c>
      <c r="B6277" s="138" t="e">
        <f>'Acct Summary 7-8'!D83</f>
        <v>#DIV/0!</v>
      </c>
      <c r="D6277" s="2" t="e">
        <f t="shared" si="97"/>
        <v>#DIV/0!</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t="e">
        <f>'Acct Summary 7-8'!G83</f>
        <v>#DIV/0!</v>
      </c>
      <c r="D6280" s="2" t="e">
        <f t="shared" si="97"/>
        <v>#DIV/0!</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87911</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0</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0</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1967</v>
      </c>
    </row>
    <row r="7775" spans="1:5" x14ac:dyDescent="0.2">
      <c r="A7775">
        <v>7714</v>
      </c>
      <c r="B7775" s="138">
        <f>'Expenditures 15-22'!H133</f>
        <v>0</v>
      </c>
      <c r="D7775" s="2" t="str">
        <f t="shared" si="127"/>
        <v>Error?</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f>'Expenditures 15-22'!H158</f>
        <v>0</v>
      </c>
      <c r="D7779" s="2" t="str">
        <f t="shared" si="127"/>
        <v>Error?</v>
      </c>
      <c r="E7779" s="4" t="s">
        <v>1967</v>
      </c>
    </row>
    <row r="7780" spans="1:5" x14ac:dyDescent="0.2">
      <c r="A7780">
        <v>7719</v>
      </c>
      <c r="B7780" s="138">
        <f>'Expenditures 15-22'!K158</f>
        <v>0</v>
      </c>
      <c r="D7780" s="2" t="str">
        <f t="shared" si="127"/>
        <v>Error?</v>
      </c>
      <c r="E7780" s="4" t="s">
        <v>1967</v>
      </c>
    </row>
    <row r="7781" spans="1:5" x14ac:dyDescent="0.2">
      <c r="A7781">
        <v>7720</v>
      </c>
      <c r="B7781" s="138">
        <f>'Expenditures 15-22'!H159</f>
        <v>0</v>
      </c>
      <c r="D7781" s="2" t="str">
        <f t="shared" si="127"/>
        <v>Error?</v>
      </c>
      <c r="E7781" s="4" t="s">
        <v>1967</v>
      </c>
    </row>
    <row r="7782" spans="1:5" x14ac:dyDescent="0.2">
      <c r="A7782">
        <v>7721</v>
      </c>
      <c r="B7782" s="138">
        <f>'Expenditures 15-22'!K159</f>
        <v>0</v>
      </c>
      <c r="D7782" s="2" t="str">
        <f t="shared" si="127"/>
        <v>Error?</v>
      </c>
      <c r="E7782" s="4" t="s">
        <v>1967</v>
      </c>
    </row>
    <row r="7783" spans="1:5" x14ac:dyDescent="0.2">
      <c r="A7783">
        <v>7722</v>
      </c>
      <c r="B7783" s="138">
        <f>'Expenditures 15-22'!D282</f>
        <v>0</v>
      </c>
      <c r="D7783" s="2" t="str">
        <f t="shared" si="127"/>
        <v>Error?</v>
      </c>
      <c r="E7783" s="4" t="s">
        <v>1967</v>
      </c>
    </row>
    <row r="7784" spans="1:5" x14ac:dyDescent="0.2">
      <c r="A7784">
        <v>7723</v>
      </c>
      <c r="B7784" s="138">
        <f>'Expenditures 15-22'!K282</f>
        <v>0</v>
      </c>
      <c r="D7784" s="2" t="str">
        <f t="shared" si="127"/>
        <v>Error?</v>
      </c>
      <c r="E7784" s="4" t="s">
        <v>1967</v>
      </c>
    </row>
    <row r="7785" spans="1:5" x14ac:dyDescent="0.2">
      <c r="A7785">
        <v>7724</v>
      </c>
      <c r="B7785" s="138">
        <f>'Expenditures 15-22'!H332</f>
        <v>0</v>
      </c>
      <c r="D7785" s="2" t="str">
        <f t="shared" si="127"/>
        <v>Error?</v>
      </c>
      <c r="E7785" s="4" t="s">
        <v>1967</v>
      </c>
    </row>
    <row r="7786" spans="1:5" x14ac:dyDescent="0.2">
      <c r="A7786">
        <v>7725</v>
      </c>
      <c r="B7786" s="138">
        <f>'Expenditures 15-22'!K332</f>
        <v>0</v>
      </c>
      <c r="D7786" s="2" t="str">
        <f t="shared" si="127"/>
        <v>Error?</v>
      </c>
      <c r="E7786" s="4" t="s">
        <v>1967</v>
      </c>
    </row>
    <row r="7787" spans="1:5" x14ac:dyDescent="0.2">
      <c r="A7787">
        <v>7726</v>
      </c>
      <c r="B7787" s="138">
        <f>'Expenditures 15-22'!H333</f>
        <v>0</v>
      </c>
      <c r="D7787" s="2" t="str">
        <f t="shared" si="127"/>
        <v>Error?</v>
      </c>
      <c r="E7787" s="4" t="s">
        <v>1967</v>
      </c>
    </row>
    <row r="7788" spans="1:5" x14ac:dyDescent="0.2">
      <c r="A7788">
        <v>7727</v>
      </c>
      <c r="B7788" s="138">
        <f>'Expenditures 15-22'!K333</f>
        <v>0</v>
      </c>
      <c r="D7788" s="2" t="str">
        <f t="shared" si="127"/>
        <v>Error?</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f>'Expenditures 15-22'!H354</f>
        <v>0</v>
      </c>
      <c r="D7791" s="2" t="str">
        <f t="shared" si="127"/>
        <v>Error?</v>
      </c>
      <c r="E7791" s="4" t="s">
        <v>1967</v>
      </c>
    </row>
    <row r="7792" spans="1:5" x14ac:dyDescent="0.2">
      <c r="A7792">
        <v>7731</v>
      </c>
      <c r="B7792" s="138">
        <f>'Expenditures 15-22'!K354</f>
        <v>0</v>
      </c>
      <c r="D7792" s="2" t="str">
        <f t="shared" si="127"/>
        <v>Error?</v>
      </c>
      <c r="E7792" s="4" t="s">
        <v>1967</v>
      </c>
    </row>
    <row r="7793" spans="1:5" x14ac:dyDescent="0.2">
      <c r="A7793">
        <v>7732</v>
      </c>
      <c r="B7793" s="138">
        <f>'Expenditures 15-22'!H355</f>
        <v>0</v>
      </c>
      <c r="D7793" s="2" t="str">
        <f t="shared" si="127"/>
        <v>Error?</v>
      </c>
      <c r="E7793" s="4" t="s">
        <v>1967</v>
      </c>
    </row>
    <row r="7794" spans="1:5" x14ac:dyDescent="0.2">
      <c r="A7794">
        <v>7733</v>
      </c>
      <c r="B7794" s="138">
        <f>'Expenditures 15-22'!K355</f>
        <v>0</v>
      </c>
      <c r="D7794" s="2" t="str">
        <f t="shared" si="127"/>
        <v>Error?</v>
      </c>
      <c r="E7794" s="4" t="s">
        <v>1967</v>
      </c>
    </row>
    <row r="7795" spans="1:5" x14ac:dyDescent="0.2">
      <c r="A7795">
        <v>7734</v>
      </c>
      <c r="B7795" s="138">
        <f>'Expenditures 15-22'!E138</f>
        <v>0</v>
      </c>
      <c r="D7795" s="2" t="str">
        <f t="shared" si="127"/>
        <v>Error?</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29'!D36</f>
        <v>0</v>
      </c>
      <c r="D7797" s="2" t="str">
        <f t="shared" si="127"/>
        <v>Error?</v>
      </c>
      <c r="E7797" s="4" t="s">
        <v>2020</v>
      </c>
    </row>
    <row r="7798" spans="1:5" x14ac:dyDescent="0.2">
      <c r="A7798">
        <v>7737</v>
      </c>
      <c r="B7798" s="138">
        <f>'Contracts Paid in CY 29'!F36</f>
        <v>0</v>
      </c>
      <c r="D7798" s="2" t="str">
        <f t="shared" si="127"/>
        <v>Error?</v>
      </c>
      <c r="E7798" s="4" t="s">
        <v>2020</v>
      </c>
    </row>
    <row r="7799" spans="1:5" x14ac:dyDescent="0.2">
      <c r="A7799">
        <v>7738</v>
      </c>
      <c r="B7799" s="138">
        <f>'Contracts Paid in CY 29'!G36</f>
        <v>0</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2"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18" t="s">
        <v>1253</v>
      </c>
      <c r="B2" s="2418"/>
      <c r="C2" s="2418"/>
      <c r="D2" s="2418"/>
      <c r="E2" s="2418"/>
      <c r="F2" s="2418"/>
      <c r="G2" s="2418"/>
      <c r="H2" s="2418"/>
      <c r="I2" s="2418"/>
      <c r="J2" s="2418"/>
      <c r="K2" s="2418"/>
      <c r="L2" s="2418"/>
    </row>
    <row r="3" spans="1:29" ht="13.5" customHeight="1" x14ac:dyDescent="0.2">
      <c r="A3" s="2404" t="s">
        <v>1252</v>
      </c>
      <c r="B3" s="2404"/>
      <c r="C3" s="2404"/>
      <c r="D3" s="2404"/>
      <c r="E3" s="2404"/>
      <c r="F3" s="2404"/>
      <c r="G3" s="2404"/>
      <c r="H3" s="2404"/>
      <c r="I3" s="2404"/>
      <c r="J3" s="2404"/>
      <c r="K3" s="2404"/>
      <c r="L3" s="2404"/>
    </row>
    <row r="4" spans="1:29" ht="13.5" customHeight="1" x14ac:dyDescent="0.2">
      <c r="A4" s="2418" t="s">
        <v>1799</v>
      </c>
      <c r="B4" s="2435"/>
      <c r="C4" s="2435"/>
      <c r="D4" s="2435"/>
      <c r="E4" s="2435"/>
      <c r="F4" s="2435"/>
      <c r="G4" s="2435"/>
      <c r="H4" s="2435"/>
      <c r="I4" s="2435"/>
      <c r="J4" s="2435"/>
      <c r="K4" s="2435"/>
      <c r="L4" s="2435"/>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398" t="str">
        <f>COVER!A17</f>
        <v>Two Rivers Career Ed System</v>
      </c>
      <c r="B7" s="2399"/>
      <c r="C7" s="2399"/>
      <c r="D7" s="2436"/>
      <c r="E7" s="2437">
        <f>COVER!A13</f>
        <v>1009700045</v>
      </c>
      <c r="F7" s="2438"/>
      <c r="G7" s="2405" t="str">
        <f>COVER!T23</f>
        <v>060-004845</v>
      </c>
      <c r="H7" s="2406"/>
      <c r="I7" s="2406"/>
      <c r="J7" s="2406"/>
      <c r="K7" s="2406"/>
      <c r="L7" s="2407"/>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08"/>
      <c r="B9" s="2409"/>
      <c r="C9" s="2409"/>
      <c r="D9" s="2409"/>
      <c r="E9" s="2409"/>
      <c r="F9" s="2410"/>
      <c r="G9" s="2411" t="str">
        <f>COVER!T13</f>
        <v>Pehlman and Dold, P.C.</v>
      </c>
      <c r="H9" s="2412"/>
      <c r="I9" s="2412"/>
      <c r="J9" s="2412"/>
      <c r="K9" s="2412"/>
      <c r="L9" s="2413"/>
    </row>
    <row r="10" spans="1:29" ht="13.5" customHeight="1" x14ac:dyDescent="0.2">
      <c r="A10" s="2395" t="str">
        <f>COVER!A38</f>
        <v>Reggie Clinton, Director</v>
      </c>
      <c r="B10" s="2396"/>
      <c r="C10" s="2396"/>
      <c r="D10" s="2396"/>
      <c r="E10" s="2396"/>
      <c r="F10" s="2397"/>
      <c r="G10" s="2411" t="str">
        <f>COVER!T17</f>
        <v>100 North Amos Avenue</v>
      </c>
      <c r="H10" s="2424"/>
      <c r="I10" s="2424"/>
      <c r="J10" s="2424"/>
      <c r="K10" s="2424"/>
      <c r="L10" s="2425"/>
    </row>
    <row r="11" spans="1:29" ht="13.5" customHeight="1" x14ac:dyDescent="0.2">
      <c r="A11" s="1185" t="s">
        <v>1599</v>
      </c>
      <c r="B11" s="1186"/>
      <c r="C11" s="1187"/>
      <c r="D11" s="1192"/>
      <c r="E11" s="1187"/>
      <c r="F11" s="1191"/>
      <c r="G11" s="2411" t="str">
        <f>COVER!T19</f>
        <v>Springfield</v>
      </c>
      <c r="H11" s="2424"/>
      <c r="I11" s="2424"/>
      <c r="J11" s="2424"/>
      <c r="K11" s="2424"/>
      <c r="L11" s="2425"/>
    </row>
    <row r="12" spans="1:29" ht="13.5" customHeight="1" x14ac:dyDescent="0.2">
      <c r="A12" s="2429" t="s">
        <v>1598</v>
      </c>
      <c r="B12" s="2430"/>
      <c r="C12" s="2430"/>
      <c r="D12" s="2430"/>
      <c r="E12" s="2430"/>
      <c r="F12" s="2431"/>
      <c r="G12" s="2426"/>
      <c r="H12" s="2427"/>
      <c r="I12" s="2427"/>
      <c r="J12" s="2427"/>
      <c r="K12" s="2427"/>
      <c r="L12" s="2428"/>
    </row>
    <row r="13" spans="1:29" ht="13.5" customHeight="1" x14ac:dyDescent="0.2">
      <c r="A13" s="2411"/>
      <c r="B13" s="2424"/>
      <c r="C13" s="2424"/>
      <c r="D13" s="2424"/>
      <c r="E13" s="2424"/>
      <c r="F13" s="2425"/>
      <c r="G13" s="2419" t="s">
        <v>1600</v>
      </c>
      <c r="H13" s="2420"/>
      <c r="I13" s="2432">
        <f>COVER!T25</f>
        <v>0</v>
      </c>
      <c r="J13" s="2433"/>
      <c r="K13" s="2433"/>
      <c r="L13" s="2434"/>
    </row>
    <row r="14" spans="1:29" ht="13.5" customHeight="1" x14ac:dyDescent="0.2">
      <c r="A14" s="2411" t="str">
        <f>COVER!A19</f>
        <v>651 S. Morgan Street, Room 119</v>
      </c>
      <c r="B14" s="2424"/>
      <c r="C14" s="2424"/>
      <c r="D14" s="2424"/>
      <c r="E14" s="2424"/>
      <c r="F14" s="2425"/>
      <c r="G14" s="1196" t="s">
        <v>1247</v>
      </c>
      <c r="H14" s="1194"/>
      <c r="I14" s="1194"/>
      <c r="J14" s="1194"/>
      <c r="K14" s="1194"/>
      <c r="L14" s="1195"/>
    </row>
    <row r="15" spans="1:29" ht="13.5" customHeight="1" x14ac:dyDescent="0.2">
      <c r="A15" s="2411" t="str">
        <f>COVER!A21</f>
        <v>Virginia, IL</v>
      </c>
      <c r="B15" s="2424"/>
      <c r="C15" s="2424"/>
      <c r="D15" s="2424"/>
      <c r="E15" s="2424"/>
      <c r="F15" s="2425"/>
      <c r="G15" s="2421" t="str">
        <f>COVER!T15</f>
        <v>Jamie Nichols</v>
      </c>
      <c r="H15" s="2422"/>
      <c r="I15" s="2422"/>
      <c r="J15" s="2422"/>
      <c r="K15" s="2422"/>
      <c r="L15" s="2423"/>
    </row>
    <row r="16" spans="1:29" ht="12.2" customHeight="1" x14ac:dyDescent="0.2">
      <c r="A16" s="2401">
        <f>COVER!A25</f>
        <v>62691</v>
      </c>
      <c r="B16" s="2402"/>
      <c r="C16" s="2402"/>
      <c r="D16" s="2402"/>
      <c r="E16" s="2402"/>
      <c r="F16" s="2403"/>
      <c r="G16" s="2414"/>
      <c r="H16" s="2415"/>
      <c r="I16" s="2415"/>
      <c r="J16" s="2415"/>
      <c r="K16" s="2415"/>
      <c r="L16" s="2416"/>
    </row>
    <row r="17" spans="1:13" ht="12.2" customHeight="1" x14ac:dyDescent="0.2">
      <c r="A17" s="2417"/>
      <c r="B17" s="2402"/>
      <c r="C17" s="2402"/>
      <c r="D17" s="2402"/>
      <c r="E17" s="2402"/>
      <c r="F17" s="2403"/>
      <c r="G17" s="1196" t="s">
        <v>1246</v>
      </c>
      <c r="H17" s="1194"/>
      <c r="I17" s="1194"/>
      <c r="J17" s="1194"/>
      <c r="K17" s="1198" t="s">
        <v>1245</v>
      </c>
      <c r="L17" s="1191"/>
      <c r="M17" s="1184"/>
    </row>
    <row r="18" spans="1:13" ht="12.2" customHeight="1" x14ac:dyDescent="0.2">
      <c r="A18" s="2395"/>
      <c r="B18" s="2396"/>
      <c r="C18" s="2396"/>
      <c r="D18" s="2396"/>
      <c r="E18" s="2396"/>
      <c r="F18" s="2397"/>
      <c r="G18" s="2398" t="str">
        <f>COVER!T21</f>
        <v>(217) 787-0563</v>
      </c>
      <c r="H18" s="2399"/>
      <c r="I18" s="2399"/>
      <c r="J18" s="2399"/>
      <c r="K18" s="2398" t="str">
        <f>COVER!X21</f>
        <v>(217) 787-9266</v>
      </c>
      <c r="L18" s="2400"/>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1947</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39" t="str">
        <f>'Single Audit Cover'!A7</f>
        <v>Two Rivers Career Ed System</v>
      </c>
      <c r="B1" s="2435"/>
      <c r="C1" s="2435"/>
      <c r="D1" s="2435"/>
    </row>
    <row r="2" spans="1:11" s="1215" customFormat="1" ht="12.75" x14ac:dyDescent="0.2">
      <c r="A2" s="2440">
        <f>'Single Audit Cover'!E7</f>
        <v>1009700045</v>
      </c>
      <c r="B2" s="2441"/>
      <c r="C2" s="2441"/>
      <c r="D2" s="2441"/>
    </row>
    <row r="3" spans="1:11" s="1215" customFormat="1" ht="12.75" x14ac:dyDescent="0.2">
      <c r="A3" s="2439" t="s">
        <v>1593</v>
      </c>
      <c r="B3" s="2435"/>
      <c r="C3" s="2435"/>
      <c r="D3" s="2435"/>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1948</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3" t="str">
        <f>'Single Audit Cover'!A7</f>
        <v>Two Rivers Career Ed System</v>
      </c>
      <c r="B1" s="2443"/>
      <c r="C1" s="2443"/>
      <c r="D1" s="2443"/>
      <c r="E1" s="2443"/>
    </row>
    <row r="2" spans="1:5" x14ac:dyDescent="0.2">
      <c r="A2" s="2444">
        <f>'Single Audit Cover'!E7</f>
        <v>1009700045</v>
      </c>
      <c r="B2" s="2444"/>
      <c r="C2" s="2444"/>
      <c r="D2" s="2444"/>
      <c r="E2" s="2444"/>
    </row>
    <row r="3" spans="1:5" ht="4.5" customHeight="1" x14ac:dyDescent="0.2"/>
    <row r="4" spans="1:5" x14ac:dyDescent="0.2">
      <c r="A4" s="2443" t="s">
        <v>1307</v>
      </c>
      <c r="B4" s="2443"/>
      <c r="C4" s="2443"/>
      <c r="D4" s="2443"/>
      <c r="E4" s="2443"/>
    </row>
    <row r="5" spans="1:5" x14ac:dyDescent="0.2">
      <c r="A5" s="2446" t="str">
        <f>'Single Audit Cover'!A4</f>
        <v>Year Ending June 30, 2018</v>
      </c>
      <c r="B5" s="2446"/>
      <c r="C5" s="2446"/>
      <c r="D5" s="2446"/>
      <c r="E5" s="2446"/>
    </row>
    <row r="6" spans="1:5" x14ac:dyDescent="0.2">
      <c r="A6" s="2443" t="s">
        <v>1306</v>
      </c>
      <c r="B6" s="2443"/>
      <c r="C6" s="2443"/>
      <c r="D6" s="2443"/>
      <c r="E6" s="2443"/>
    </row>
    <row r="8" spans="1:5" x14ac:dyDescent="0.2">
      <c r="A8" s="1260" t="s">
        <v>1305</v>
      </c>
    </row>
    <row r="10" spans="1:5" x14ac:dyDescent="0.2">
      <c r="A10" s="1261" t="s">
        <v>1304</v>
      </c>
      <c r="B10" s="1262" t="s">
        <v>1303</v>
      </c>
      <c r="C10" s="1262"/>
      <c r="D10" s="1263">
        <f>SUM('Acct Summary 7-8'!C7:K7)</f>
        <v>95206</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1956</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95206</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5"/>
      <c r="B24" s="2445"/>
      <c r="D24" s="1268"/>
    </row>
    <row r="25" spans="1:4" x14ac:dyDescent="0.2">
      <c r="A25" s="2442"/>
      <c r="B25" s="2442"/>
      <c r="D25" s="1268"/>
    </row>
    <row r="26" spans="1:4" x14ac:dyDescent="0.2">
      <c r="A26" s="2442"/>
      <c r="B26" s="2442"/>
      <c r="D26" s="1268"/>
    </row>
    <row r="27" spans="1:4" x14ac:dyDescent="0.2">
      <c r="A27" s="2442"/>
      <c r="B27" s="2442"/>
      <c r="D27" s="1268"/>
    </row>
    <row r="28" spans="1:4" x14ac:dyDescent="0.2">
      <c r="A28" s="2442"/>
      <c r="B28" s="2442"/>
      <c r="D28" s="1268"/>
    </row>
    <row r="29" spans="1:4" x14ac:dyDescent="0.2">
      <c r="A29" s="2442"/>
      <c r="B29" s="2442"/>
      <c r="D29" s="1268"/>
    </row>
    <row r="30" spans="1:4" x14ac:dyDescent="0.2">
      <c r="A30" s="2442"/>
      <c r="B30" s="2442"/>
      <c r="D30" s="1268"/>
    </row>
    <row r="32" spans="1:4" x14ac:dyDescent="0.2">
      <c r="A32" s="1260" t="s">
        <v>1295</v>
      </c>
      <c r="D32" s="1263">
        <f>SUM(D19:D30)</f>
        <v>95206</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2"/>
      <c r="B40" s="2442"/>
      <c r="D40" s="1268"/>
    </row>
    <row r="41" spans="1:4" x14ac:dyDescent="0.2">
      <c r="A41" s="2442"/>
      <c r="B41" s="2442"/>
      <c r="D41" s="1271"/>
    </row>
    <row r="42" spans="1:4" x14ac:dyDescent="0.2">
      <c r="A42" s="2442"/>
      <c r="B42" s="2442"/>
      <c r="D42" s="1271"/>
    </row>
    <row r="43" spans="1:4" x14ac:dyDescent="0.2">
      <c r="A43" s="2442"/>
      <c r="B43" s="2442"/>
      <c r="D43" s="1271"/>
    </row>
    <row r="44" spans="1:4" x14ac:dyDescent="0.2">
      <c r="A44" s="2442"/>
      <c r="B44" s="2442"/>
      <c r="D44" s="1271"/>
    </row>
    <row r="45" spans="1:4" x14ac:dyDescent="0.2">
      <c r="A45" s="2442"/>
      <c r="B45" s="2442"/>
      <c r="D45" s="1271"/>
    </row>
    <row r="47" spans="1:4" x14ac:dyDescent="0.2">
      <c r="B47" s="1272" t="s">
        <v>1289</v>
      </c>
      <c r="C47" s="1272"/>
      <c r="D47" s="1273">
        <f>SUM(D35:D45)</f>
        <v>0</v>
      </c>
    </row>
    <row r="49" spans="2:4" x14ac:dyDescent="0.2">
      <c r="B49" s="1272" t="s">
        <v>1288</v>
      </c>
      <c r="C49" s="1272"/>
      <c r="D49" s="1273">
        <f>D32-D47</f>
        <v>95206</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48" t="str">
        <f>'Single Audit Cover'!A7</f>
        <v>Two Rivers Career Ed System</v>
      </c>
      <c r="B1" s="2448"/>
      <c r="C1" s="2448"/>
      <c r="D1" s="2448"/>
      <c r="E1" s="2448"/>
      <c r="F1" s="2448"/>
    </row>
    <row r="2" spans="1:7" ht="13.5" customHeight="1" x14ac:dyDescent="0.2">
      <c r="A2" s="2449">
        <f>'Single Audit Cover'!E7</f>
        <v>1009700045</v>
      </c>
      <c r="B2" s="2449"/>
      <c r="C2" s="2449"/>
      <c r="D2" s="2449"/>
      <c r="E2" s="2449"/>
      <c r="F2" s="2449"/>
      <c r="G2" s="1275"/>
    </row>
    <row r="3" spans="1:7" ht="15.75" customHeight="1" x14ac:dyDescent="0.2">
      <c r="A3" s="2450" t="s">
        <v>1333</v>
      </c>
      <c r="B3" s="2450"/>
      <c r="C3" s="2450"/>
      <c r="D3" s="2450"/>
      <c r="E3" s="2450"/>
      <c r="F3" s="2450"/>
    </row>
    <row r="4" spans="1:7" ht="13.5" customHeight="1" x14ac:dyDescent="0.2">
      <c r="A4" s="2451" t="str">
        <f>'Single Audit Cover'!A4</f>
        <v>Year Ending June 30, 2018</v>
      </c>
      <c r="B4" s="2451"/>
      <c r="C4" s="2451"/>
      <c r="D4" s="2451"/>
      <c r="E4" s="2451"/>
      <c r="F4" s="2451"/>
    </row>
    <row r="5" spans="1:7" ht="8.25" customHeight="1" x14ac:dyDescent="0.2">
      <c r="C5" s="317"/>
      <c r="D5" s="317"/>
    </row>
    <row r="6" spans="1:7" ht="13.5" customHeight="1" x14ac:dyDescent="0.2">
      <c r="A6" s="1276" t="s">
        <v>1831</v>
      </c>
      <c r="C6" s="317"/>
      <c r="D6" s="317"/>
    </row>
    <row r="7" spans="1:7" ht="60.95" customHeight="1" x14ac:dyDescent="0.2">
      <c r="A7" s="2447" t="s">
        <v>1832</v>
      </c>
      <c r="B7" s="2447"/>
      <c r="C7" s="2447"/>
      <c r="D7" s="2447"/>
      <c r="E7" s="2447"/>
      <c r="F7" s="2447"/>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6"/>
      <c r="D11" s="1280"/>
      <c r="E11" s="1926"/>
      <c r="F11" s="1280"/>
      <c r="G11" s="1278"/>
    </row>
    <row r="12" spans="1:7" x14ac:dyDescent="0.2">
      <c r="A12" s="1276" t="s">
        <v>1669</v>
      </c>
      <c r="C12" s="1260"/>
      <c r="D12" s="1260"/>
    </row>
    <row r="13" spans="1:7" ht="15" customHeight="1" x14ac:dyDescent="0.2">
      <c r="A13" s="2447" t="s">
        <v>1834</v>
      </c>
      <c r="B13" s="2447"/>
      <c r="C13" s="2447"/>
      <c r="D13" s="2447"/>
      <c r="E13" s="2447"/>
      <c r="F13" s="2447"/>
    </row>
    <row r="14" spans="1:7" ht="9.75" customHeight="1" x14ac:dyDescent="0.2">
      <c r="C14" s="1260"/>
      <c r="D14" s="1260"/>
    </row>
    <row r="15" spans="1:7" ht="13.5" customHeight="1" x14ac:dyDescent="0.2">
      <c r="C15" s="1870" t="s">
        <v>1332</v>
      </c>
      <c r="D15" s="2453" t="s">
        <v>1331</v>
      </c>
      <c r="E15" s="2453"/>
      <c r="F15" s="2453"/>
    </row>
    <row r="16" spans="1:7" ht="13.5" customHeight="1" x14ac:dyDescent="0.2">
      <c r="A16" s="1282"/>
      <c r="B16" s="1276" t="s">
        <v>1330</v>
      </c>
      <c r="C16" s="1870" t="s">
        <v>1329</v>
      </c>
      <c r="D16" s="2454" t="s">
        <v>1670</v>
      </c>
      <c r="E16" s="2454"/>
      <c r="F16" s="2454"/>
    </row>
    <row r="17" spans="1:6" ht="20.45" customHeight="1" x14ac:dyDescent="0.2">
      <c r="A17" s="1283"/>
      <c r="B17" s="1284"/>
      <c r="C17" s="1285"/>
      <c r="D17" s="2452"/>
      <c r="E17" s="2452"/>
      <c r="F17" s="2452"/>
    </row>
    <row r="18" spans="1:6" ht="20.65" customHeight="1" x14ac:dyDescent="0.2">
      <c r="A18" s="1283"/>
      <c r="B18" s="1284"/>
      <c r="C18" s="1285"/>
      <c r="D18" s="2452"/>
      <c r="E18" s="2452"/>
      <c r="F18" s="2452"/>
    </row>
    <row r="19" spans="1:6" ht="20.65" customHeight="1" x14ac:dyDescent="0.2">
      <c r="A19" s="1283"/>
      <c r="B19" s="1284"/>
      <c r="C19" s="1285"/>
      <c r="D19" s="2452"/>
      <c r="E19" s="2452"/>
      <c r="F19" s="2452"/>
    </row>
    <row r="20" spans="1:6" ht="20.65" customHeight="1" x14ac:dyDescent="0.2">
      <c r="A20" s="1283"/>
      <c r="B20" s="1284"/>
      <c r="C20" s="1285"/>
      <c r="D20" s="2452"/>
      <c r="E20" s="2452"/>
      <c r="F20" s="2452"/>
    </row>
    <row r="21" spans="1:6" ht="20.65" customHeight="1" x14ac:dyDescent="0.2">
      <c r="A21" s="1283"/>
      <c r="B21" s="1284"/>
      <c r="C21" s="1285"/>
      <c r="D21" s="2452"/>
      <c r="E21" s="2452"/>
      <c r="F21" s="2452"/>
    </row>
    <row r="22" spans="1:6" ht="20.65" customHeight="1" x14ac:dyDescent="0.2">
      <c r="A22" s="1283"/>
      <c r="B22" s="1284"/>
      <c r="C22" s="1285"/>
      <c r="D22" s="2452"/>
      <c r="E22" s="2452"/>
      <c r="F22" s="2452"/>
    </row>
    <row r="23" spans="1:6" ht="20.65" customHeight="1" x14ac:dyDescent="0.2">
      <c r="A23" s="1283"/>
      <c r="B23" s="1284"/>
      <c r="C23" s="1285"/>
      <c r="D23" s="2452"/>
      <c r="E23" s="2452"/>
      <c r="F23" s="2452"/>
    </row>
    <row r="24" spans="1:6" ht="20.65" customHeight="1" x14ac:dyDescent="0.2">
      <c r="A24" s="1283"/>
      <c r="B24" s="1284"/>
      <c r="C24" s="1285"/>
      <c r="D24" s="2452"/>
      <c r="E24" s="2452"/>
      <c r="F24" s="2452"/>
    </row>
    <row r="25" spans="1:6" ht="20.65" customHeight="1" x14ac:dyDescent="0.2">
      <c r="A25" s="1283"/>
      <c r="B25" s="1284"/>
      <c r="C25" s="1285"/>
      <c r="D25" s="2452"/>
      <c r="E25" s="2452"/>
      <c r="F25" s="2452"/>
    </row>
    <row r="26" spans="1:6" ht="20.65" customHeight="1" x14ac:dyDescent="0.2">
      <c r="A26" s="1283"/>
      <c r="B26" s="1284"/>
      <c r="C26" s="1285"/>
      <c r="D26" s="2452"/>
      <c r="E26" s="2452"/>
      <c r="F26" s="2452"/>
    </row>
    <row r="27" spans="1:6" ht="20.65" customHeight="1" x14ac:dyDescent="0.2">
      <c r="A27" s="1283"/>
      <c r="B27" s="1284"/>
      <c r="C27" s="1285"/>
      <c r="D27" s="2452"/>
      <c r="E27" s="2452"/>
      <c r="F27" s="2452"/>
    </row>
    <row r="28" spans="1:6" ht="20.65" customHeight="1" x14ac:dyDescent="0.2">
      <c r="A28" s="1283"/>
      <c r="B28" s="1284"/>
      <c r="C28" s="1285"/>
      <c r="D28" s="2452"/>
      <c r="E28" s="2452"/>
      <c r="F28" s="2452"/>
    </row>
    <row r="29" spans="1:6" ht="20.65" customHeight="1" x14ac:dyDescent="0.2">
      <c r="A29" s="1283"/>
      <c r="B29" s="1284"/>
      <c r="C29" s="1285"/>
      <c r="D29" s="2452"/>
      <c r="E29" s="2452"/>
      <c r="F29" s="2452"/>
    </row>
    <row r="30" spans="1:6" ht="12" customHeight="1" x14ac:dyDescent="0.2">
      <c r="A30" s="328"/>
      <c r="B30" s="328"/>
      <c r="C30" s="1478"/>
      <c r="D30" s="1927"/>
      <c r="E30" s="1286"/>
    </row>
    <row r="31" spans="1:6" ht="12" customHeight="1" x14ac:dyDescent="0.2">
      <c r="A31" s="1287" t="s">
        <v>1630</v>
      </c>
      <c r="B31" s="328"/>
      <c r="C31" s="1478"/>
      <c r="D31" s="1927"/>
      <c r="E31" s="1286"/>
    </row>
    <row r="32" spans="1:6" ht="30" customHeight="1" x14ac:dyDescent="0.2">
      <c r="A32" s="2456" t="s">
        <v>1835</v>
      </c>
      <c r="B32" s="2456"/>
      <c r="C32" s="2456"/>
      <c r="D32" s="2456"/>
      <c r="E32" s="2456"/>
      <c r="F32" s="2456"/>
    </row>
    <row r="33" spans="1:6" ht="13.5" customHeight="1" x14ac:dyDescent="0.2">
      <c r="A33" s="328" t="s">
        <v>1509</v>
      </c>
      <c r="B33" s="328"/>
      <c r="C33" s="1288">
        <v>0</v>
      </c>
      <c r="D33" s="1927"/>
      <c r="E33" s="1286"/>
    </row>
    <row r="34" spans="1:6" ht="13.5" customHeight="1" x14ac:dyDescent="0.2">
      <c r="A34" s="328" t="s">
        <v>1949</v>
      </c>
      <c r="B34" s="328"/>
      <c r="C34" s="1289">
        <v>0</v>
      </c>
      <c r="D34" s="1927" t="s">
        <v>1671</v>
      </c>
      <c r="E34" s="2457">
        <f>+C33+C34</f>
        <v>0</v>
      </c>
      <c r="F34" s="2458"/>
    </row>
    <row r="35" spans="1:6" ht="12" customHeight="1" x14ac:dyDescent="0.2">
      <c r="A35" s="328"/>
      <c r="B35" s="328"/>
      <c r="C35" s="1928"/>
      <c r="D35" s="1927"/>
      <c r="E35" s="1290"/>
      <c r="F35" s="1291"/>
    </row>
    <row r="36" spans="1:6" ht="13.5" customHeight="1" x14ac:dyDescent="0.2">
      <c r="A36" s="1287" t="s">
        <v>1631</v>
      </c>
      <c r="B36" s="328"/>
      <c r="C36" s="1478"/>
      <c r="D36" s="1927"/>
      <c r="E36" s="1286"/>
    </row>
    <row r="37" spans="1:6" ht="14.25" customHeight="1" x14ac:dyDescent="0.2">
      <c r="A37" s="328" t="s">
        <v>1563</v>
      </c>
      <c r="B37" s="328"/>
      <c r="C37" s="1929"/>
      <c r="D37" s="1927"/>
      <c r="E37" s="1286"/>
    </row>
    <row r="38" spans="1:6" ht="14.25" customHeight="1" x14ac:dyDescent="0.2">
      <c r="A38" s="328"/>
      <c r="B38" s="328" t="s">
        <v>1510</v>
      </c>
      <c r="C38" s="1292"/>
      <c r="D38" s="1927"/>
      <c r="E38" s="1286"/>
    </row>
    <row r="39" spans="1:6" ht="14.25" customHeight="1" x14ac:dyDescent="0.2">
      <c r="A39" s="328"/>
      <c r="B39" s="328" t="s">
        <v>1511</v>
      </c>
      <c r="C39" s="1292"/>
      <c r="D39" s="1927"/>
      <c r="E39" s="1286"/>
    </row>
    <row r="40" spans="1:6" ht="14.25" customHeight="1" x14ac:dyDescent="0.2">
      <c r="A40" s="328"/>
      <c r="B40" s="328" t="s">
        <v>1512</v>
      </c>
      <c r="C40" s="1292"/>
      <c r="D40" s="1927"/>
      <c r="E40" s="1286"/>
    </row>
    <row r="41" spans="1:6" ht="14.25" customHeight="1" x14ac:dyDescent="0.2">
      <c r="A41" s="328"/>
      <c r="B41" s="328" t="s">
        <v>1513</v>
      </c>
      <c r="C41" s="1292"/>
      <c r="D41" s="1927"/>
      <c r="E41" s="1286"/>
    </row>
    <row r="42" spans="1:6" ht="14.25" customHeight="1" x14ac:dyDescent="0.2">
      <c r="A42" s="328" t="s">
        <v>1514</v>
      </c>
      <c r="B42" s="328"/>
      <c r="C42" s="1925"/>
      <c r="D42" s="1927"/>
      <c r="E42" s="1286"/>
    </row>
    <row r="43" spans="1:6" ht="14.25" customHeight="1" x14ac:dyDescent="0.2">
      <c r="A43" s="328" t="s">
        <v>1515</v>
      </c>
      <c r="B43" s="328"/>
      <c r="C43" s="1293"/>
      <c r="D43" s="1927"/>
      <c r="E43" s="1286"/>
    </row>
    <row r="44" spans="1:6" ht="14.25" customHeight="1" x14ac:dyDescent="0.2">
      <c r="A44" s="328"/>
      <c r="B44" s="328"/>
      <c r="C44" s="1929" t="s">
        <v>1516</v>
      </c>
      <c r="D44" s="1927"/>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9" t="s">
        <v>1672</v>
      </c>
      <c r="C49" s="2459"/>
      <c r="D49" s="2459"/>
      <c r="E49" s="1399"/>
    </row>
    <row r="50" spans="1:5" s="1300" customFormat="1" ht="3.75" customHeight="1" x14ac:dyDescent="0.2">
      <c r="A50" s="1299"/>
      <c r="B50" s="1869"/>
      <c r="C50" s="1869"/>
      <c r="D50" s="1869"/>
      <c r="E50" s="1399"/>
    </row>
    <row r="51" spans="1:5" s="1300" customFormat="1" ht="20.25" customHeight="1" x14ac:dyDescent="0.2">
      <c r="A51" s="1301">
        <v>6</v>
      </c>
      <c r="B51" s="2455" t="s">
        <v>1632</v>
      </c>
      <c r="C51" s="2455"/>
      <c r="D51" s="2455"/>
    </row>
    <row r="52" spans="1:5" ht="14.25" customHeight="1" x14ac:dyDescent="0.2">
      <c r="A52" s="1301"/>
      <c r="B52" s="2455"/>
      <c r="C52" s="2455"/>
      <c r="D52" s="2455"/>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4" t="str">
        <f>'Single Audit Cover'!A7</f>
        <v>Two Rivers Career Ed System</v>
      </c>
      <c r="C1" s="2460"/>
      <c r="D1" s="2460"/>
      <c r="E1" s="2460"/>
      <c r="F1" s="2460"/>
      <c r="G1" s="2460"/>
      <c r="H1" s="2460"/>
      <c r="I1" s="2460"/>
      <c r="J1" s="2460"/>
      <c r="K1" s="2460"/>
      <c r="L1" s="2460"/>
      <c r="M1" s="2460"/>
    </row>
    <row r="2" spans="2:14" ht="15" x14ac:dyDescent="0.2">
      <c r="B2" s="2449">
        <f>'Single Audit Cover'!E7</f>
        <v>1009700045</v>
      </c>
      <c r="C2" s="2449"/>
      <c r="D2" s="2449"/>
      <c r="E2" s="2449"/>
      <c r="F2" s="2449"/>
      <c r="G2" s="2449"/>
      <c r="H2" s="2449"/>
      <c r="I2" s="2449"/>
      <c r="J2" s="2449"/>
      <c r="K2" s="2449"/>
      <c r="L2" s="2449"/>
      <c r="M2" s="2449"/>
      <c r="N2" s="1302"/>
    </row>
    <row r="3" spans="2:14" ht="15" x14ac:dyDescent="0.2">
      <c r="B3" s="2461" t="s">
        <v>1281</v>
      </c>
      <c r="C3" s="2461"/>
      <c r="D3" s="2461"/>
      <c r="E3" s="2461"/>
      <c r="F3" s="2461"/>
      <c r="G3" s="2461"/>
      <c r="H3" s="2461"/>
      <c r="I3" s="2461"/>
      <c r="J3" s="2461"/>
      <c r="K3" s="2461"/>
      <c r="L3" s="2461"/>
      <c r="M3" s="2461"/>
      <c r="N3" s="1302"/>
    </row>
    <row r="4" spans="2:14" ht="15" x14ac:dyDescent="0.2">
      <c r="B4" s="2462" t="str">
        <f>'Single Audit Cover'!A4</f>
        <v>Year Ending June 30, 2018</v>
      </c>
      <c r="C4" s="2462"/>
      <c r="D4" s="2462"/>
      <c r="E4" s="2462"/>
      <c r="F4" s="2462"/>
      <c r="G4" s="2462"/>
      <c r="H4" s="2462"/>
      <c r="I4" s="2462"/>
      <c r="J4" s="2462"/>
      <c r="K4" s="2462"/>
      <c r="L4" s="2462"/>
      <c r="M4" s="2462"/>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1950</v>
      </c>
      <c r="K8" s="1319" t="s">
        <v>1323</v>
      </c>
      <c r="L8" s="1320" t="s">
        <v>1319</v>
      </c>
      <c r="M8" s="1321" t="s">
        <v>30</v>
      </c>
    </row>
    <row r="9" spans="2:14" ht="14.25" x14ac:dyDescent="0.2">
      <c r="B9" s="1325" t="s">
        <v>1321</v>
      </c>
      <c r="C9" s="1313" t="s">
        <v>1838</v>
      </c>
      <c r="D9" s="1314" t="s">
        <v>1839</v>
      </c>
      <c r="E9" s="1322" t="s">
        <v>1663</v>
      </c>
      <c r="F9" s="1323" t="s">
        <v>1950</v>
      </c>
      <c r="G9" s="1324" t="s">
        <v>1663</v>
      </c>
      <c r="H9" s="1317" t="s">
        <v>1664</v>
      </c>
      <c r="I9" s="1319" t="s">
        <v>1950</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1951</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8" t="s">
        <v>1230</v>
      </c>
      <c r="B2" s="2068"/>
      <c r="C2" s="2068"/>
      <c r="D2" s="2068"/>
      <c r="E2" s="2068"/>
      <c r="F2" s="2068"/>
      <c r="G2" s="2068"/>
      <c r="H2" s="2068"/>
      <c r="I2" s="2068"/>
      <c r="J2" s="2068"/>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2" t="s">
        <v>1731</v>
      </c>
      <c r="B35" s="2083"/>
      <c r="C35" s="2083"/>
      <c r="D35" s="2083"/>
      <c r="E35" s="2084"/>
      <c r="F35" s="2084"/>
      <c r="G35" s="2084"/>
      <c r="H35" s="2084"/>
      <c r="I35" s="2084"/>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2" t="s">
        <v>331</v>
      </c>
      <c r="B47" s="2085"/>
      <c r="C47" s="2085"/>
      <c r="D47" s="2085"/>
      <c r="E47" s="2086"/>
      <c r="F47" s="2086"/>
      <c r="G47" s="2086"/>
      <c r="H47" s="2086"/>
      <c r="I47" s="2086"/>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t="s">
        <v>2084</v>
      </c>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9" t="s">
        <v>2092</v>
      </c>
      <c r="C57" s="2090"/>
      <c r="D57" s="2090"/>
      <c r="E57" s="2090"/>
      <c r="F57" s="2090"/>
      <c r="G57" s="2090"/>
      <c r="H57" s="2090"/>
      <c r="I57" s="2090"/>
      <c r="J57" s="2091"/>
    </row>
    <row r="58" spans="1:10" s="181" customFormat="1" x14ac:dyDescent="0.2">
      <c r="A58" s="253"/>
      <c r="B58" s="2092"/>
      <c r="C58" s="2093"/>
      <c r="D58" s="2093"/>
      <c r="E58" s="2093"/>
      <c r="F58" s="2093"/>
      <c r="G58" s="2093"/>
      <c r="H58" s="2093"/>
      <c r="I58" s="2093"/>
      <c r="J58" s="2094"/>
    </row>
    <row r="59" spans="1:10" s="181" customFormat="1" x14ac:dyDescent="0.2">
      <c r="A59" s="253"/>
      <c r="B59" s="2092"/>
      <c r="C59" s="2093"/>
      <c r="D59" s="2093"/>
      <c r="E59" s="2093"/>
      <c r="F59" s="2093"/>
      <c r="G59" s="2093"/>
      <c r="H59" s="2093"/>
      <c r="I59" s="2093"/>
      <c r="J59" s="2094"/>
    </row>
    <row r="60" spans="1:10" s="181" customFormat="1" x14ac:dyDescent="0.2">
      <c r="A60" s="253"/>
      <c r="B60" s="2092"/>
      <c r="C60" s="2093"/>
      <c r="D60" s="2093"/>
      <c r="E60" s="2093"/>
      <c r="F60" s="2093"/>
      <c r="G60" s="2093"/>
      <c r="H60" s="2093"/>
      <c r="I60" s="2093"/>
      <c r="J60" s="2094"/>
    </row>
    <row r="61" spans="1:10" s="181" customFormat="1" x14ac:dyDescent="0.2">
      <c r="A61" s="253"/>
      <c r="B61" s="2092"/>
      <c r="C61" s="2093"/>
      <c r="D61" s="2093"/>
      <c r="E61" s="2093"/>
      <c r="F61" s="2093"/>
      <c r="G61" s="2093"/>
      <c r="H61" s="2093"/>
      <c r="I61" s="2093"/>
      <c r="J61" s="2094"/>
    </row>
    <row r="62" spans="1:10" s="181" customFormat="1" x14ac:dyDescent="0.2">
      <c r="A62" s="253"/>
      <c r="B62" s="2092"/>
      <c r="C62" s="2093"/>
      <c r="D62" s="2093"/>
      <c r="E62" s="2093"/>
      <c r="F62" s="2093"/>
      <c r="G62" s="2093"/>
      <c r="H62" s="2093"/>
      <c r="I62" s="2093"/>
      <c r="J62" s="2094"/>
    </row>
    <row r="63" spans="1:10" s="181" customFormat="1" x14ac:dyDescent="0.2">
      <c r="A63" s="253"/>
      <c r="B63" s="2092"/>
      <c r="C63" s="2093"/>
      <c r="D63" s="2093"/>
      <c r="E63" s="2093"/>
      <c r="F63" s="2093"/>
      <c r="G63" s="2093"/>
      <c r="H63" s="2093"/>
      <c r="I63" s="2093"/>
      <c r="J63" s="2094"/>
    </row>
    <row r="64" spans="1:10" s="181" customFormat="1" x14ac:dyDescent="0.2">
      <c r="A64" s="253"/>
      <c r="B64" s="2092"/>
      <c r="C64" s="2093"/>
      <c r="D64" s="2093"/>
      <c r="E64" s="2093"/>
      <c r="F64" s="2093"/>
      <c r="G64" s="2093"/>
      <c r="H64" s="2093"/>
      <c r="I64" s="2093"/>
      <c r="J64" s="2094"/>
    </row>
    <row r="65" spans="1:10" s="181" customFormat="1" x14ac:dyDescent="0.2">
      <c r="A65" s="253"/>
      <c r="B65" s="2092"/>
      <c r="C65" s="2093"/>
      <c r="D65" s="2093"/>
      <c r="E65" s="2093"/>
      <c r="F65" s="2093"/>
      <c r="G65" s="2093"/>
      <c r="H65" s="2093"/>
      <c r="I65" s="2093"/>
      <c r="J65" s="2094"/>
    </row>
    <row r="66" spans="1:10" s="181" customFormat="1" x14ac:dyDescent="0.2">
      <c r="A66" s="253"/>
      <c r="B66" s="2092"/>
      <c r="C66" s="2093"/>
      <c r="D66" s="2093"/>
      <c r="E66" s="2093"/>
      <c r="F66" s="2093"/>
      <c r="G66" s="2093"/>
      <c r="H66" s="2093"/>
      <c r="I66" s="2093"/>
      <c r="J66" s="2094"/>
    </row>
    <row r="67" spans="1:10" s="181" customFormat="1" ht="9" customHeight="1" x14ac:dyDescent="0.2">
      <c r="A67" s="254"/>
      <c r="B67" s="2095"/>
      <c r="C67" s="2096"/>
      <c r="D67" s="2096"/>
      <c r="E67" s="2096"/>
      <c r="F67" s="2096"/>
      <c r="G67" s="2096"/>
      <c r="H67" s="2096"/>
      <c r="I67" s="2096"/>
      <c r="J67" s="209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2" t="s">
        <v>1390</v>
      </c>
      <c r="B70" s="2085"/>
      <c r="C70" s="2085"/>
      <c r="D70" s="2085"/>
      <c r="E70" s="2086"/>
      <c r="F70" s="2086"/>
      <c r="G70" s="2086"/>
      <c r="H70" s="2086"/>
      <c r="I70" s="2086"/>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7" t="s">
        <v>1387</v>
      </c>
      <c r="B83" s="2087"/>
      <c r="C83" s="2087"/>
      <c r="D83" s="2088"/>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0</v>
      </c>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69"/>
      <c r="C102" s="2070"/>
      <c r="D102" s="2070"/>
      <c r="E102" s="2070"/>
      <c r="F102" s="2070"/>
      <c r="G102" s="2070"/>
      <c r="H102" s="2070"/>
      <c r="I102" s="2071"/>
    </row>
    <row r="103" spans="1:9" s="181" customFormat="1" ht="11.25" customHeight="1" x14ac:dyDescent="0.2">
      <c r="A103" s="316"/>
      <c r="B103" s="2072"/>
      <c r="C103" s="2073"/>
      <c r="D103" s="2073"/>
      <c r="E103" s="2073"/>
      <c r="F103" s="2073"/>
      <c r="G103" s="2073"/>
      <c r="H103" s="2073"/>
      <c r="I103" s="2074"/>
    </row>
    <row r="104" spans="1:9" s="181" customFormat="1" ht="11.25" customHeight="1" x14ac:dyDescent="0.2">
      <c r="A104" s="316"/>
      <c r="B104" s="2072"/>
      <c r="C104" s="2073"/>
      <c r="D104" s="2073"/>
      <c r="E104" s="2073"/>
      <c r="F104" s="2073"/>
      <c r="G104" s="2073"/>
      <c r="H104" s="2073"/>
      <c r="I104" s="2074"/>
    </row>
    <row r="105" spans="1:9" s="181" customFormat="1" x14ac:dyDescent="0.2">
      <c r="A105" s="316"/>
      <c r="B105" s="2072"/>
      <c r="C105" s="2073"/>
      <c r="D105" s="2073"/>
      <c r="E105" s="2073"/>
      <c r="F105" s="2073"/>
      <c r="G105" s="2073"/>
      <c r="H105" s="2073"/>
      <c r="I105" s="2074"/>
    </row>
    <row r="106" spans="1:9" s="181" customFormat="1" ht="11.25" customHeight="1" x14ac:dyDescent="0.2">
      <c r="A106" s="316"/>
      <c r="B106" s="2072"/>
      <c r="C106" s="2073"/>
      <c r="D106" s="2073"/>
      <c r="E106" s="2073"/>
      <c r="F106" s="2073"/>
      <c r="G106" s="2073"/>
      <c r="H106" s="2073"/>
      <c r="I106" s="2074"/>
    </row>
    <row r="107" spans="1:9" s="181" customFormat="1" ht="11.25" customHeight="1" x14ac:dyDescent="0.2">
      <c r="A107" s="316"/>
      <c r="B107" s="2072"/>
      <c r="C107" s="2073"/>
      <c r="D107" s="2073"/>
      <c r="E107" s="2073"/>
      <c r="F107" s="2073"/>
      <c r="G107" s="2073"/>
      <c r="H107" s="2073"/>
      <c r="I107" s="2074"/>
    </row>
    <row r="108" spans="1:9" s="181" customFormat="1" ht="11.25" customHeight="1" x14ac:dyDescent="0.2">
      <c r="A108" s="316"/>
      <c r="B108" s="2072"/>
      <c r="C108" s="2073"/>
      <c r="D108" s="2073"/>
      <c r="E108" s="2073"/>
      <c r="F108" s="2073"/>
      <c r="G108" s="2073"/>
      <c r="H108" s="2073"/>
      <c r="I108" s="2074"/>
    </row>
    <row r="109" spans="1:9" s="181" customFormat="1" ht="11.25" customHeight="1" x14ac:dyDescent="0.2">
      <c r="A109" s="316"/>
      <c r="B109" s="2072"/>
      <c r="C109" s="2073"/>
      <c r="D109" s="2073"/>
      <c r="E109" s="2073"/>
      <c r="F109" s="2073"/>
      <c r="G109" s="2073"/>
      <c r="H109" s="2073"/>
      <c r="I109" s="2074"/>
    </row>
    <row r="110" spans="1:9" s="181" customFormat="1" ht="11.25" customHeight="1" x14ac:dyDescent="0.2">
      <c r="A110" s="316"/>
      <c r="B110" s="2072"/>
      <c r="C110" s="2073"/>
      <c r="D110" s="2073"/>
      <c r="E110" s="2073"/>
      <c r="F110" s="2073"/>
      <c r="G110" s="2073"/>
      <c r="H110" s="2073"/>
      <c r="I110" s="2074"/>
    </row>
    <row r="111" spans="1:9" s="181" customFormat="1" ht="11.25" customHeight="1" x14ac:dyDescent="0.2">
      <c r="A111" s="316"/>
      <c r="B111" s="2072"/>
      <c r="C111" s="2073"/>
      <c r="D111" s="2073"/>
      <c r="E111" s="2073"/>
      <c r="F111" s="2073"/>
      <c r="G111" s="2073"/>
      <c r="H111" s="2073"/>
      <c r="I111" s="2074"/>
    </row>
    <row r="112" spans="1:9" s="181" customFormat="1" ht="11.25" customHeight="1" x14ac:dyDescent="0.2">
      <c r="A112" s="316"/>
      <c r="B112" s="2075"/>
      <c r="C112" s="2076"/>
      <c r="D112" s="2076"/>
      <c r="E112" s="2076"/>
      <c r="F112" s="2076"/>
      <c r="G112" s="2076"/>
      <c r="H112" s="2076"/>
      <c r="I112" s="207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8" t="s">
        <v>2077</v>
      </c>
      <c r="D114" s="2078"/>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9" t="s">
        <v>1397</v>
      </c>
      <c r="D117" s="2080"/>
      <c r="E117" s="2081"/>
      <c r="F117" s="2081"/>
      <c r="G117" s="2081"/>
      <c r="H117" s="2081"/>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2022</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2"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7" t="str">
        <f>'Single Audit Cover'!A7</f>
        <v>Two Rivers Career Ed System</v>
      </c>
      <c r="C1" s="2468"/>
      <c r="D1" s="2468"/>
      <c r="E1" s="2468"/>
      <c r="F1" s="2468"/>
      <c r="G1" s="2468"/>
      <c r="H1" s="2468"/>
      <c r="I1" s="2468"/>
      <c r="J1" s="1422"/>
    </row>
    <row r="2" spans="2:10" s="317" customFormat="1" ht="12.75" customHeight="1" x14ac:dyDescent="0.2">
      <c r="B2" s="2469">
        <f>'Single Audit Cover'!E7</f>
        <v>1009700045</v>
      </c>
      <c r="C2" s="2470"/>
      <c r="D2" s="2470"/>
      <c r="E2" s="2470"/>
      <c r="F2" s="2470"/>
      <c r="G2" s="2470"/>
      <c r="H2" s="2470"/>
      <c r="I2" s="2470"/>
      <c r="J2" s="1422"/>
    </row>
    <row r="3" spans="2:10" s="317" customFormat="1" ht="12.75" customHeight="1" x14ac:dyDescent="0.2">
      <c r="B3" s="2471" t="s">
        <v>1347</v>
      </c>
      <c r="C3" s="2472"/>
      <c r="D3" s="2472"/>
      <c r="E3" s="2472"/>
      <c r="F3" s="2472"/>
      <c r="G3" s="2472"/>
      <c r="H3" s="2472"/>
      <c r="I3" s="2472"/>
      <c r="J3" s="1423"/>
    </row>
    <row r="4" spans="2:10" s="317" customFormat="1" ht="12.75" customHeight="1" x14ac:dyDescent="0.2">
      <c r="B4" s="2471" t="str">
        <f>'Single Audit Cover'!A4</f>
        <v>Year Ending June 30, 2018</v>
      </c>
      <c r="C4" s="2472"/>
      <c r="D4" s="2472"/>
      <c r="E4" s="2472"/>
      <c r="F4" s="2472"/>
      <c r="G4" s="2472"/>
      <c r="H4" s="2472"/>
      <c r="I4" s="2472"/>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1" t="s">
        <v>1346</v>
      </c>
      <c r="C7" s="2472"/>
      <c r="D7" s="2472"/>
      <c r="E7" s="2472"/>
      <c r="F7" s="2472"/>
      <c r="G7" s="2472"/>
      <c r="H7" s="2472"/>
      <c r="I7" s="2472"/>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73"/>
      <c r="D11" s="2473"/>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74"/>
      <c r="E29" s="2474"/>
      <c r="F29" s="2474"/>
      <c r="G29" s="2474"/>
      <c r="H29" s="2474"/>
      <c r="I29" s="2474"/>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75" t="s">
        <v>1854</v>
      </c>
      <c r="D37" s="2476"/>
      <c r="E37" s="2476"/>
      <c r="F37" s="2477"/>
      <c r="G37" s="2475" t="s">
        <v>1674</v>
      </c>
      <c r="H37" s="2476"/>
      <c r="I37" s="2477"/>
    </row>
    <row r="38" spans="2:9" ht="16.5" customHeight="1" x14ac:dyDescent="0.2">
      <c r="B38" s="1444"/>
      <c r="C38" s="2463"/>
      <c r="D38" s="2464"/>
      <c r="E38" s="2464"/>
      <c r="F38" s="2465"/>
      <c r="G38" s="2478"/>
      <c r="H38" s="2479"/>
      <c r="I38" s="2480"/>
    </row>
    <row r="39" spans="2:9" ht="16.5" customHeight="1" x14ac:dyDescent="0.2">
      <c r="B39" s="1444"/>
      <c r="C39" s="2463"/>
      <c r="D39" s="2464"/>
      <c r="E39" s="2464"/>
      <c r="F39" s="2465"/>
      <c r="G39" s="2466"/>
      <c r="H39" s="2466"/>
      <c r="I39" s="2466"/>
    </row>
    <row r="40" spans="2:9" ht="16.5" customHeight="1" x14ac:dyDescent="0.2">
      <c r="B40" s="1444"/>
      <c r="C40" s="2463"/>
      <c r="D40" s="2464"/>
      <c r="E40" s="2464"/>
      <c r="F40" s="2465"/>
      <c r="G40" s="2466"/>
      <c r="H40" s="2466"/>
      <c r="I40" s="2466"/>
    </row>
    <row r="41" spans="2:9" ht="16.5" customHeight="1" x14ac:dyDescent="0.2">
      <c r="B41" s="1444"/>
      <c r="C41" s="2463"/>
      <c r="D41" s="2464"/>
      <c r="E41" s="2464"/>
      <c r="F41" s="2465"/>
      <c r="G41" s="2466"/>
      <c r="H41" s="2466"/>
      <c r="I41" s="2466"/>
    </row>
    <row r="42" spans="2:9" ht="16.5" customHeight="1" x14ac:dyDescent="0.2">
      <c r="B42" s="1444"/>
      <c r="C42" s="2463"/>
      <c r="D42" s="2464"/>
      <c r="E42" s="2464"/>
      <c r="F42" s="2465"/>
      <c r="G42" s="2466"/>
      <c r="H42" s="2466"/>
      <c r="I42" s="2466"/>
    </row>
    <row r="43" spans="2:9" ht="16.5" customHeight="1" x14ac:dyDescent="0.2">
      <c r="B43" s="1444"/>
      <c r="C43" s="2481" t="s">
        <v>1675</v>
      </c>
      <c r="D43" s="2482"/>
      <c r="E43" s="2482"/>
      <c r="F43" s="2483"/>
      <c r="G43" s="2484">
        <f>SUM(G38:I42)</f>
        <v>0</v>
      </c>
      <c r="H43" s="2484"/>
      <c r="I43" s="2484"/>
    </row>
    <row r="44" spans="2:9" ht="12.75" customHeight="1" x14ac:dyDescent="0.2"/>
    <row r="45" spans="2:9" ht="12.75" customHeight="1" x14ac:dyDescent="0.2">
      <c r="B45" s="1435" t="s">
        <v>1952</v>
      </c>
      <c r="D45" s="2485">
        <v>0</v>
      </c>
      <c r="E45" s="2486"/>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87"/>
      <c r="F49" s="2487"/>
      <c r="G49" s="2487"/>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7" t="str">
        <f>'Single Audit Cover'!A7</f>
        <v>Two Rivers Career Ed System</v>
      </c>
      <c r="C1" s="2467"/>
      <c r="D1" s="2467"/>
      <c r="E1" s="2467"/>
      <c r="F1" s="2467"/>
      <c r="G1" s="2467"/>
      <c r="H1" s="2467"/>
      <c r="I1" s="2467"/>
      <c r="J1" s="2467"/>
      <c r="K1" s="2467"/>
      <c r="L1" s="1374"/>
      <c r="M1" s="1374"/>
    </row>
    <row r="2" spans="1:13" ht="12" customHeight="1" x14ac:dyDescent="0.2">
      <c r="B2" s="2469">
        <f>'Single Audit Cover'!E7</f>
        <v>1009700045</v>
      </c>
      <c r="C2" s="2469"/>
      <c r="D2" s="2469"/>
      <c r="E2" s="2469"/>
      <c r="F2" s="2469"/>
      <c r="G2" s="2469"/>
      <c r="H2" s="2469"/>
      <c r="I2" s="2469"/>
      <c r="J2" s="2469"/>
      <c r="K2" s="2469"/>
      <c r="L2" s="1375"/>
      <c r="M2" s="1376"/>
    </row>
    <row r="3" spans="1:13" ht="10.35" customHeight="1" x14ac:dyDescent="0.2">
      <c r="B3" s="2490" t="s">
        <v>1347</v>
      </c>
      <c r="C3" s="2490"/>
      <c r="D3" s="2490"/>
      <c r="E3" s="2490"/>
      <c r="F3" s="2490"/>
      <c r="G3" s="2490"/>
      <c r="H3" s="2490"/>
      <c r="I3" s="2490"/>
      <c r="J3" s="2490"/>
      <c r="K3" s="2490"/>
      <c r="L3" s="1377"/>
      <c r="M3" s="1377"/>
    </row>
    <row r="4" spans="1:13" ht="14.25" customHeight="1" x14ac:dyDescent="0.2">
      <c r="B4" s="2491" t="str">
        <f>'Single Audit Cover'!A4</f>
        <v>Year Ending June 30, 2018</v>
      </c>
      <c r="C4" s="2491"/>
      <c r="D4" s="2491"/>
      <c r="E4" s="2491"/>
      <c r="F4" s="2491"/>
      <c r="G4" s="2491"/>
      <c r="H4" s="2491"/>
      <c r="I4" s="2491"/>
      <c r="J4" s="2491"/>
      <c r="K4" s="2491"/>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1" t="s">
        <v>1363</v>
      </c>
      <c r="C7" s="2491"/>
      <c r="D7" s="2492"/>
      <c r="E7" s="2492"/>
      <c r="F7" s="2492"/>
      <c r="G7" s="2492"/>
      <c r="H7" s="2492"/>
      <c r="I7" s="2492"/>
      <c r="J7" s="2492"/>
      <c r="K7" s="2492"/>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1953</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89"/>
      <c r="C14" s="2489"/>
      <c r="D14" s="2489"/>
      <c r="E14" s="2489"/>
      <c r="F14" s="2489"/>
      <c r="G14" s="2489"/>
      <c r="H14" s="2489"/>
      <c r="I14" s="2489"/>
      <c r="J14" s="2489"/>
      <c r="K14" s="2489"/>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89"/>
      <c r="C17" s="2489"/>
      <c r="D17" s="2489"/>
      <c r="E17" s="2489"/>
      <c r="F17" s="2489"/>
      <c r="G17" s="2489"/>
      <c r="H17" s="2489"/>
      <c r="I17" s="2489"/>
      <c r="J17" s="2489"/>
      <c r="K17" s="2489"/>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3"/>
      <c r="C20" s="2493"/>
      <c r="D20" s="2489"/>
      <c r="E20" s="2489"/>
      <c r="F20" s="2489"/>
      <c r="G20" s="2489"/>
      <c r="H20" s="2489"/>
      <c r="I20" s="2489"/>
      <c r="J20" s="2489"/>
      <c r="K20" s="2489"/>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89"/>
      <c r="C23" s="2489"/>
      <c r="D23" s="2489"/>
      <c r="E23" s="2489"/>
      <c r="F23" s="2489"/>
      <c r="G23" s="2489"/>
      <c r="H23" s="2489"/>
      <c r="I23" s="2489"/>
      <c r="J23" s="2489"/>
      <c r="K23" s="2489"/>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89"/>
      <c r="C26" s="2489"/>
      <c r="D26" s="2489"/>
      <c r="E26" s="2489"/>
      <c r="F26" s="2489"/>
      <c r="G26" s="2489"/>
      <c r="H26" s="2489"/>
      <c r="I26" s="2489"/>
      <c r="J26" s="2489"/>
      <c r="K26" s="2489"/>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88"/>
      <c r="C29" s="2488"/>
      <c r="D29" s="2489"/>
      <c r="E29" s="2489"/>
      <c r="F29" s="2489"/>
      <c r="G29" s="2489"/>
      <c r="H29" s="2489"/>
      <c r="I29" s="2489"/>
      <c r="J29" s="2489"/>
      <c r="K29" s="2489"/>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88"/>
      <c r="C32" s="2488"/>
      <c r="D32" s="2489"/>
      <c r="E32" s="2489"/>
      <c r="F32" s="2489"/>
      <c r="G32" s="2489"/>
      <c r="H32" s="2489"/>
      <c r="I32" s="2489"/>
      <c r="J32" s="2489"/>
      <c r="K32" s="2489"/>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1954</v>
      </c>
      <c r="C36" s="1300"/>
      <c r="L36" s="1381"/>
    </row>
    <row r="37" spans="1:13" ht="9.6" customHeight="1" x14ac:dyDescent="0.2">
      <c r="B37" s="1300" t="s">
        <v>1955</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4" t="str">
        <f>'Single Audit Cover'!A7</f>
        <v>Two Rivers Career Ed System</v>
      </c>
      <c r="C1" s="2494"/>
      <c r="D1" s="2494"/>
      <c r="E1" s="2494"/>
      <c r="F1" s="2494"/>
      <c r="G1" s="2494"/>
      <c r="H1" s="2494"/>
      <c r="I1" s="2494"/>
      <c r="J1" s="2494"/>
      <c r="K1" s="2494"/>
      <c r="L1" s="1465"/>
    </row>
    <row r="2" spans="1:12" ht="12.75" customHeight="1" x14ac:dyDescent="0.2">
      <c r="B2" s="2495">
        <f>'Single Audit Cover'!E7</f>
        <v>1009700045</v>
      </c>
      <c r="C2" s="2495"/>
      <c r="D2" s="2495"/>
      <c r="E2" s="2495"/>
      <c r="F2" s="2495"/>
      <c r="G2" s="2495"/>
      <c r="H2" s="2495"/>
      <c r="I2" s="2495"/>
      <c r="J2" s="2495"/>
      <c r="K2" s="2495"/>
      <c r="L2" s="1466"/>
    </row>
    <row r="3" spans="1:12" ht="12.75" customHeight="1" x14ac:dyDescent="0.2">
      <c r="B3" s="2490" t="s">
        <v>1347</v>
      </c>
      <c r="C3" s="2490"/>
      <c r="D3" s="2490"/>
      <c r="E3" s="2490"/>
      <c r="F3" s="2490"/>
      <c r="G3" s="2490"/>
      <c r="H3" s="2490"/>
      <c r="I3" s="2490"/>
      <c r="J3" s="2490"/>
      <c r="K3" s="2490"/>
      <c r="L3" s="1377"/>
    </row>
    <row r="4" spans="1:12" ht="12.75" customHeight="1" x14ac:dyDescent="0.2">
      <c r="B4" s="2490" t="str">
        <f>'Single Audit Cover'!A4</f>
        <v>Year Ending June 30, 2018</v>
      </c>
      <c r="C4" s="2490"/>
      <c r="D4" s="2490"/>
      <c r="E4" s="2490"/>
      <c r="F4" s="2490"/>
      <c r="G4" s="2490"/>
      <c r="H4" s="2490"/>
      <c r="I4" s="2490"/>
      <c r="J4" s="2490"/>
      <c r="K4" s="2490"/>
      <c r="L4" s="1377"/>
    </row>
    <row r="5" spans="1:12" ht="5.25" customHeight="1" x14ac:dyDescent="0.2">
      <c r="B5" s="1260" t="s">
        <v>1231</v>
      </c>
      <c r="C5" s="1260"/>
      <c r="L5" s="322"/>
    </row>
    <row r="6" spans="1:12" ht="30.75" customHeight="1" x14ac:dyDescent="0.2">
      <c r="A6" s="322"/>
      <c r="B6" s="2496" t="s">
        <v>1375</v>
      </c>
      <c r="C6" s="2496"/>
      <c r="D6" s="2496"/>
      <c r="E6" s="2496"/>
      <c r="F6" s="2496"/>
      <c r="G6" s="2496"/>
      <c r="H6" s="2496"/>
      <c r="I6" s="2496"/>
      <c r="J6" s="2496"/>
      <c r="K6" s="2496"/>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1953</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74"/>
      <c r="G12" s="2474"/>
      <c r="H12" s="2474"/>
      <c r="I12" s="2474"/>
      <c r="J12" s="2474"/>
      <c r="K12" s="2474"/>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7"/>
      <c r="E14" s="2497"/>
      <c r="F14" s="2497"/>
      <c r="H14" s="1475" t="s">
        <v>1370</v>
      </c>
      <c r="I14" s="2498"/>
      <c r="J14" s="2498"/>
      <c r="K14" s="2498"/>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498"/>
      <c r="E16" s="2498"/>
      <c r="F16" s="2498"/>
      <c r="G16" s="2498"/>
      <c r="H16" s="2498"/>
      <c r="I16" s="2498"/>
      <c r="J16" s="2498"/>
      <c r="K16" s="2498"/>
      <c r="L16" s="322"/>
    </row>
    <row r="17" spans="2:12" ht="13.5" customHeight="1" x14ac:dyDescent="0.2">
      <c r="B17" s="1387" t="s">
        <v>1368</v>
      </c>
      <c r="C17" s="1387"/>
      <c r="D17" s="2499"/>
      <c r="E17" s="2499"/>
      <c r="F17" s="2499"/>
      <c r="G17" s="2499"/>
      <c r="H17" s="2499"/>
      <c r="I17" s="2499"/>
      <c r="J17" s="2499"/>
      <c r="K17" s="2499"/>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89"/>
      <c r="C20" s="2489"/>
      <c r="D20" s="2489"/>
      <c r="E20" s="2489"/>
      <c r="F20" s="2489"/>
      <c r="G20" s="2489"/>
      <c r="H20" s="2489"/>
      <c r="I20" s="2489"/>
      <c r="J20" s="2489"/>
      <c r="K20" s="2489"/>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89"/>
      <c r="C23" s="2489"/>
      <c r="D23" s="2489"/>
      <c r="E23" s="2489"/>
      <c r="F23" s="2489"/>
      <c r="G23" s="2489"/>
      <c r="H23" s="2489"/>
      <c r="I23" s="2489"/>
      <c r="J23" s="2489"/>
      <c r="K23" s="2489"/>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89"/>
      <c r="C26" s="2489"/>
      <c r="D26" s="2489"/>
      <c r="E26" s="2489"/>
      <c r="F26" s="2489"/>
      <c r="G26" s="2489"/>
      <c r="H26" s="2489"/>
      <c r="I26" s="2489"/>
      <c r="J26" s="2489"/>
      <c r="K26" s="2489"/>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89"/>
      <c r="C29" s="2489"/>
      <c r="D29" s="2489"/>
      <c r="E29" s="2489"/>
      <c r="F29" s="2489"/>
      <c r="G29" s="2489"/>
      <c r="H29" s="2489"/>
      <c r="I29" s="2489"/>
      <c r="J29" s="2489"/>
      <c r="K29" s="2489"/>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89"/>
      <c r="C32" s="2489"/>
      <c r="D32" s="2489"/>
      <c r="E32" s="2489"/>
      <c r="F32" s="2489"/>
      <c r="G32" s="2489"/>
      <c r="H32" s="2489"/>
      <c r="I32" s="2489"/>
      <c r="J32" s="2489"/>
      <c r="K32" s="2489"/>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89"/>
      <c r="C35" s="2489"/>
      <c r="D35" s="2489"/>
      <c r="E35" s="2489"/>
      <c r="F35" s="2489"/>
      <c r="G35" s="2489"/>
      <c r="H35" s="2489"/>
      <c r="I35" s="2489"/>
      <c r="J35" s="2489"/>
      <c r="K35" s="2489"/>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89"/>
      <c r="C38" s="2489"/>
      <c r="D38" s="2489"/>
      <c r="E38" s="2489"/>
      <c r="F38" s="2489"/>
      <c r="G38" s="2489"/>
      <c r="H38" s="2489"/>
      <c r="I38" s="2489"/>
      <c r="J38" s="2489"/>
      <c r="K38" s="2489"/>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89"/>
      <c r="C41" s="2489"/>
      <c r="D41" s="2489"/>
      <c r="E41" s="2489"/>
      <c r="F41" s="2489"/>
      <c r="G41" s="2489"/>
      <c r="H41" s="2489"/>
      <c r="I41" s="2489"/>
      <c r="J41" s="2489"/>
      <c r="K41" s="2489"/>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67" t="str">
        <f>'Single Audit Cover'!A7</f>
        <v>Two Rivers Career Ed System</v>
      </c>
      <c r="C1" s="2467"/>
      <c r="D1" s="2467"/>
      <c r="E1" s="1491"/>
    </row>
    <row r="2" spans="2:5" s="1282" customFormat="1" ht="12.75" customHeight="1" x14ac:dyDescent="0.2">
      <c r="B2" s="2469">
        <f>'Single Audit Cover'!E7</f>
        <v>1009700045</v>
      </c>
      <c r="C2" s="2469"/>
      <c r="D2" s="2469"/>
      <c r="E2" s="1492"/>
    </row>
    <row r="3" spans="2:5" ht="12.75" customHeight="1" x14ac:dyDescent="0.2">
      <c r="B3" s="2490" t="s">
        <v>1869</v>
      </c>
      <c r="C3" s="2490"/>
      <c r="D3" s="2490"/>
      <c r="E3" s="1274"/>
    </row>
    <row r="4" spans="2:5" s="1282" customFormat="1" ht="12.75" customHeight="1" x14ac:dyDescent="0.2">
      <c r="B4" s="2500" t="str">
        <f>'Single Audit Cover'!A4</f>
        <v>Year Ending June 30, 2018</v>
      </c>
      <c r="C4" s="2500"/>
      <c r="D4" s="2500"/>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8" t="s">
        <v>404</v>
      </c>
      <c r="B1" s="2098"/>
      <c r="C1" s="2098"/>
      <c r="D1" s="2098"/>
      <c r="E1" s="2098"/>
      <c r="F1" s="2098"/>
      <c r="G1" s="2098"/>
      <c r="H1" s="2098"/>
      <c r="I1" s="2098"/>
      <c r="J1" s="2098"/>
      <c r="K1" s="2098"/>
      <c r="L1" s="2098"/>
      <c r="M1" s="2098"/>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754">
        <f>ROUND(D10+F10+H10,5)</f>
        <v>0</v>
      </c>
      <c r="K10" s="222"/>
      <c r="L10" s="355"/>
      <c r="M10" s="222"/>
    </row>
    <row r="11" spans="1:14" ht="7.5" customHeight="1" x14ac:dyDescent="0.2">
      <c r="B11" s="222"/>
      <c r="C11" s="222"/>
      <c r="D11" s="2108" t="str">
        <f>IF(SUM(J10)&lt;=0.0999999,"","Enter the Tax Rates by moving the decimal two places to the left.")</f>
        <v/>
      </c>
      <c r="E11" s="2109"/>
      <c r="F11" s="2109"/>
      <c r="G11" s="2109"/>
      <c r="H11" s="2109"/>
      <c r="I11" s="2109"/>
      <c r="J11" s="210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456476</v>
      </c>
      <c r="E16" s="356"/>
      <c r="F16" s="1755">
        <f>SUM('Acct Summary 7-8'!C17,'Acct Summary 7-8'!D17,'Acct Summary 7-8'!F17)</f>
        <v>418609</v>
      </c>
      <c r="G16" s="356"/>
      <c r="H16" s="1755">
        <f>SUM(D16-F16)</f>
        <v>37867</v>
      </c>
      <c r="I16" s="222"/>
      <c r="J16" s="1755">
        <f>SUM('Acct Summary 7-8'!C81,'Acct Summary 7-8'!D81,'Acct Summary 7-8'!F81,'Acct Summary 7-8'!I81)</f>
        <v>75891</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099"/>
      <c r="C54" s="2100"/>
      <c r="D54" s="2100"/>
      <c r="E54" s="2100"/>
      <c r="F54" s="2100"/>
      <c r="G54" s="2100"/>
      <c r="H54" s="2100"/>
      <c r="I54" s="2100"/>
      <c r="J54" s="2100"/>
      <c r="K54" s="2100"/>
      <c r="L54" s="2101"/>
      <c r="M54" s="380"/>
    </row>
    <row r="55" spans="1:13" ht="12.75" customHeight="1" x14ac:dyDescent="0.2">
      <c r="B55" s="2102"/>
      <c r="C55" s="2103"/>
      <c r="D55" s="2103"/>
      <c r="E55" s="2103"/>
      <c r="F55" s="2103"/>
      <c r="G55" s="2103"/>
      <c r="H55" s="2103"/>
      <c r="I55" s="2103"/>
      <c r="J55" s="2103"/>
      <c r="K55" s="2103"/>
      <c r="L55" s="2104"/>
      <c r="M55" s="380"/>
    </row>
    <row r="56" spans="1:13" ht="12.75" customHeight="1" x14ac:dyDescent="0.2">
      <c r="B56" s="2102"/>
      <c r="C56" s="2103"/>
      <c r="D56" s="2103"/>
      <c r="E56" s="2103"/>
      <c r="F56" s="2103"/>
      <c r="G56" s="2103"/>
      <c r="H56" s="2103"/>
      <c r="I56" s="2103"/>
      <c r="J56" s="2103"/>
      <c r="K56" s="2103"/>
      <c r="L56" s="2104"/>
      <c r="M56" s="222"/>
    </row>
    <row r="57" spans="1:13" ht="12.75" customHeight="1" x14ac:dyDescent="0.2">
      <c r="B57" s="2102"/>
      <c r="C57" s="2103"/>
      <c r="D57" s="2103"/>
      <c r="E57" s="2103"/>
      <c r="F57" s="2103"/>
      <c r="G57" s="2103"/>
      <c r="H57" s="2103"/>
      <c r="I57" s="2103"/>
      <c r="J57" s="2103"/>
      <c r="K57" s="2103"/>
      <c r="L57" s="2104"/>
      <c r="M57" s="222"/>
    </row>
    <row r="58" spans="1:13" x14ac:dyDescent="0.2">
      <c r="B58" s="2105"/>
      <c r="C58" s="2106"/>
      <c r="D58" s="2106"/>
      <c r="E58" s="2106"/>
      <c r="F58" s="2106"/>
      <c r="G58" s="2106"/>
      <c r="H58" s="2106"/>
      <c r="I58" s="2106"/>
      <c r="J58" s="2106"/>
      <c r="K58" s="2106"/>
      <c r="L58" s="210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0"/>
      <c r="D61" s="211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2" type="noConversion"/>
  <printOptions gridLine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D40" sqref="D40"/>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3"/>
      <c r="B1" s="2114"/>
      <c r="C1" s="2114"/>
      <c r="D1" s="384"/>
      <c r="E1" s="384"/>
      <c r="F1" s="384"/>
      <c r="G1" s="384"/>
      <c r="H1" s="384"/>
      <c r="I1" s="384"/>
      <c r="J1" s="384"/>
      <c r="K1" s="384"/>
      <c r="L1" s="384"/>
      <c r="M1" s="384"/>
      <c r="N1" s="384"/>
      <c r="O1" s="2113"/>
      <c r="P1" s="2114"/>
      <c r="Q1" s="2114"/>
    </row>
    <row r="2" spans="1:18" ht="15" x14ac:dyDescent="0.2">
      <c r="A2" s="2117" t="s">
        <v>577</v>
      </c>
      <c r="B2" s="2117"/>
      <c r="C2" s="2117"/>
      <c r="D2" s="2117"/>
      <c r="E2" s="2117"/>
      <c r="F2" s="2117"/>
      <c r="G2" s="2117"/>
      <c r="H2" s="2117"/>
      <c r="I2" s="2117"/>
      <c r="J2" s="2117"/>
      <c r="K2" s="2117"/>
      <c r="L2" s="2117"/>
      <c r="M2" s="2117"/>
      <c r="N2" s="2117"/>
      <c r="O2" s="2117"/>
      <c r="P2" s="2117"/>
      <c r="Q2" s="2117"/>
      <c r="R2" s="2117"/>
    </row>
    <row r="3" spans="1:18" ht="12.75" x14ac:dyDescent="0.2">
      <c r="A3" s="2118" t="s">
        <v>1480</v>
      </c>
      <c r="B3" s="2118"/>
      <c r="C3" s="2118"/>
      <c r="D3" s="2118"/>
      <c r="E3" s="2118"/>
      <c r="F3" s="2118"/>
      <c r="G3" s="2118"/>
      <c r="H3" s="2118"/>
      <c r="I3" s="2118"/>
      <c r="J3" s="2118"/>
      <c r="K3" s="2118"/>
      <c r="L3" s="2118"/>
      <c r="M3" s="2118"/>
      <c r="N3" s="2118"/>
      <c r="O3" s="2118"/>
      <c r="P3" s="2118"/>
      <c r="Q3" s="2118"/>
      <c r="R3" s="2118"/>
    </row>
    <row r="4" spans="1:18" x14ac:dyDescent="0.2">
      <c r="A4" s="2119" t="s">
        <v>1635</v>
      </c>
      <c r="B4" s="2119"/>
      <c r="C4" s="2119"/>
      <c r="D4" s="2119"/>
      <c r="E4" s="2119"/>
      <c r="F4" s="2119"/>
      <c r="G4" s="2119"/>
      <c r="H4" s="2119"/>
      <c r="I4" s="2119"/>
      <c r="J4" s="2119"/>
      <c r="K4" s="2119"/>
      <c r="L4" s="2119"/>
      <c r="M4" s="2119"/>
      <c r="N4" s="2119"/>
      <c r="O4" s="2119"/>
      <c r="P4" s="2119"/>
      <c r="Q4" s="2119"/>
      <c r="R4" s="211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Two Rivers Career Ed System</v>
      </c>
      <c r="E7" s="391"/>
      <c r="G7" s="252"/>
      <c r="H7" s="387"/>
      <c r="I7" s="387"/>
      <c r="J7" s="387"/>
      <c r="K7" s="387"/>
      <c r="L7" s="329"/>
      <c r="M7" s="329"/>
      <c r="N7" s="329"/>
      <c r="O7" s="329"/>
      <c r="P7" s="329"/>
    </row>
    <row r="8" spans="1:18" ht="12.75" x14ac:dyDescent="0.2">
      <c r="A8" s="329"/>
      <c r="B8" s="329"/>
      <c r="C8" s="389" t="s">
        <v>1187</v>
      </c>
      <c r="D8" s="392">
        <f>COVER!A13</f>
        <v>1009700045</v>
      </c>
      <c r="E8" s="393"/>
      <c r="G8" s="329"/>
      <c r="H8" s="329"/>
      <c r="I8" s="329"/>
      <c r="J8" s="329"/>
      <c r="K8" s="329"/>
      <c r="L8" s="329"/>
      <c r="M8" s="329"/>
      <c r="N8" s="329"/>
      <c r="O8" s="329"/>
      <c r="P8" s="329"/>
    </row>
    <row r="9" spans="1:18" ht="12.75" x14ac:dyDescent="0.2">
      <c r="A9" s="329"/>
      <c r="B9" s="329"/>
      <c r="C9" s="389" t="s">
        <v>737</v>
      </c>
      <c r="D9" s="394" t="str">
        <f>COVER!A15</f>
        <v>Brown/Cass/Morgan/Scott/Schuyler</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3</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75891</v>
      </c>
      <c r="I12" s="404"/>
      <c r="J12" s="404"/>
      <c r="K12" s="405">
        <f>TRUNC((H12/H13*100000),5)/100000</f>
        <v>0.16625408559999999</v>
      </c>
      <c r="L12" s="406"/>
      <c r="M12" s="360" t="s">
        <v>1206</v>
      </c>
      <c r="N12" s="360"/>
      <c r="O12" s="407">
        <v>0.35</v>
      </c>
      <c r="P12" s="218"/>
      <c r="Q12" s="218"/>
    </row>
    <row r="13" spans="1:18" s="408" customFormat="1" ht="12.75" x14ac:dyDescent="0.2">
      <c r="A13" s="218"/>
      <c r="B13" s="401"/>
      <c r="C13" s="2115" t="s">
        <v>1391</v>
      </c>
      <c r="D13" s="2116"/>
      <c r="E13" s="218"/>
      <c r="F13" s="409" t="s">
        <v>826</v>
      </c>
      <c r="G13" s="402"/>
      <c r="H13" s="403">
        <f>SUM('Acct Summary 7-8'!C8+'Acct Summary 7-8'!D8+'Acct Summary 7-8'!F8+'Acct Summary 7-8'!I8)+H14</f>
        <v>456476</v>
      </c>
      <c r="I13" s="404"/>
      <c r="J13" s="404"/>
      <c r="K13" s="410"/>
      <c r="L13" s="218"/>
      <c r="M13" s="360" t="s">
        <v>1207</v>
      </c>
      <c r="N13" s="360"/>
      <c r="O13" s="411">
        <f>(O11*O12)</f>
        <v>1.0499999999999998</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418609</v>
      </c>
      <c r="I17" s="404"/>
      <c r="J17" s="416"/>
      <c r="K17" s="405">
        <f>TRUNC((H17/H18*100000),5)/100000</f>
        <v>0.91704492670000004</v>
      </c>
      <c r="L17" s="406"/>
      <c r="M17" s="417" t="s">
        <v>1233</v>
      </c>
      <c r="O17" s="418" t="str">
        <f>IF(AND(O16="2", J20 &gt; 2),"1",IF(AND(O16 = "1", J20 &gt; 2),"2",IF(AND(O16="1", J20 &gt;1),"1","0")))</f>
        <v>0</v>
      </c>
      <c r="P17" s="218"/>
    </row>
    <row r="18" spans="1:18" s="408" customFormat="1" ht="11.25" x14ac:dyDescent="0.2">
      <c r="A18" s="218"/>
      <c r="B18" s="401"/>
      <c r="C18" s="2115" t="s">
        <v>1384</v>
      </c>
      <c r="D18" s="2116"/>
      <c r="E18" s="218"/>
      <c r="F18" s="419" t="s">
        <v>827</v>
      </c>
      <c r="G18" s="402"/>
      <c r="H18" s="403">
        <f>SUM('Acct Summary 7-8'!C8+'Acct Summary 7-8'!D8+'Acct Summary 7-8'!F8+'Acct Summary 7-8'!I8)+H19</f>
        <v>456476</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2</v>
      </c>
      <c r="P23" s="216"/>
      <c r="R23" s="384"/>
    </row>
    <row r="24" spans="1:18" s="408" customFormat="1" ht="11.25" x14ac:dyDescent="0.2">
      <c r="A24" s="218"/>
      <c r="B24" s="401"/>
      <c r="C24" s="2112" t="s">
        <v>1479</v>
      </c>
      <c r="D24" s="2112"/>
      <c r="E24" s="218"/>
      <c r="F24" s="218" t="s">
        <v>465</v>
      </c>
      <c r="G24" s="402"/>
      <c r="H24" s="403">
        <f>SUM('Assets-Liab 5-6'!C4+'Assets-Liab 5-6'!D4+'Assets-Liab 5-6'!F4+'Assets-Liab 5-6'!I4+'Assets-Liab 5-6'!C5+'Assets-Liab 5-6'!D5+'Assets-Liab 5-6'!F5+'Assets-Liab 5-6'!I5)</f>
        <v>76947</v>
      </c>
      <c r="I24" s="422"/>
      <c r="J24" s="422"/>
      <c r="K24" s="423">
        <f>TRUNC(((H24/H25*100000)/100000),2)</f>
        <v>66.17</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1162.80278</v>
      </c>
      <c r="I25" s="425"/>
      <c r="J25" s="425"/>
      <c r="K25" s="410"/>
      <c r="L25" s="218"/>
      <c r="M25" s="360" t="s">
        <v>1207</v>
      </c>
      <c r="N25" s="360"/>
      <c r="O25" s="411">
        <f>O23*O24</f>
        <v>0.2</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2" type="noConversion"/>
  <hyperlinks>
    <hyperlink ref="A4" r:id="rId1" display="www.isbe.net/sfms/p/profile.htm"/>
    <hyperlink ref="A4:R4" r:id="rId2" display="https://www.isbe.net/Pages/School-District-Financial-Profile.aspx"/>
  </hyperlinks>
  <printOptions gridLine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activeCell="A47" sqref="A47"/>
      <selection pane="bottomLeft" activeCell="C4" sqref="C4"/>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0"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1"/>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2" t="s">
        <v>1030</v>
      </c>
      <c r="B3" s="2123"/>
      <c r="C3" s="1581"/>
      <c r="D3" s="1582"/>
      <c r="E3" s="1582"/>
      <c r="F3" s="1582"/>
      <c r="G3" s="1582"/>
      <c r="H3" s="1582"/>
      <c r="I3" s="1582"/>
      <c r="J3" s="1582"/>
      <c r="K3" s="1582"/>
      <c r="L3" s="1582"/>
      <c r="M3" s="1583"/>
      <c r="N3" s="1584"/>
    </row>
    <row r="4" spans="1:14" ht="13.5" customHeight="1" x14ac:dyDescent="0.2">
      <c r="A4" s="463" t="s">
        <v>1750</v>
      </c>
      <c r="B4" s="464"/>
      <c r="C4" s="465">
        <v>76947</v>
      </c>
      <c r="D4" s="466"/>
      <c r="E4" s="466"/>
      <c r="F4" s="466"/>
      <c r="G4" s="466"/>
      <c r="H4" s="466"/>
      <c r="I4" s="466"/>
      <c r="J4" s="467"/>
      <c r="K4" s="466"/>
      <c r="L4" s="466"/>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76947</v>
      </c>
      <c r="D13" s="1759">
        <f t="shared" ref="D13:L13" si="0">SUM(D4:D12)</f>
        <v>0</v>
      </c>
      <c r="E13" s="1759">
        <f t="shared" si="0"/>
        <v>0</v>
      </c>
      <c r="F13" s="1759">
        <f t="shared" si="0"/>
        <v>0</v>
      </c>
      <c r="G13" s="1759">
        <f t="shared" si="0"/>
        <v>0</v>
      </c>
      <c r="H13" s="1759">
        <f t="shared" si="0"/>
        <v>0</v>
      </c>
      <c r="I13" s="1759">
        <f t="shared" si="0"/>
        <v>0</v>
      </c>
      <c r="J13" s="1759">
        <f t="shared" si="0"/>
        <v>0</v>
      </c>
      <c r="K13" s="1759">
        <f t="shared" si="0"/>
        <v>0</v>
      </c>
      <c r="L13" s="1759">
        <f t="shared" si="0"/>
        <v>0</v>
      </c>
      <c r="M13" s="468"/>
      <c r="N13" s="469"/>
    </row>
    <row r="14" spans="1:14" ht="18" customHeight="1" thickTop="1" x14ac:dyDescent="0.2">
      <c r="A14" s="2124" t="s">
        <v>149</v>
      </c>
      <c r="B14" s="2125"/>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c r="N16" s="484"/>
    </row>
    <row r="17" spans="1:14" s="485" customFormat="1" ht="12.75" customHeight="1" x14ac:dyDescent="0.2">
      <c r="A17" s="482" t="s">
        <v>1470</v>
      </c>
      <c r="B17" s="483">
        <v>230</v>
      </c>
      <c r="C17" s="477"/>
      <c r="D17" s="477"/>
      <c r="E17" s="477"/>
      <c r="F17" s="477"/>
      <c r="G17" s="477"/>
      <c r="H17" s="477"/>
      <c r="I17" s="477"/>
      <c r="J17" s="477"/>
      <c r="K17" s="477"/>
      <c r="L17" s="477"/>
      <c r="M17" s="467"/>
      <c r="N17" s="484"/>
    </row>
    <row r="18" spans="1:14" s="485" customFormat="1" ht="12.75" customHeight="1" x14ac:dyDescent="0.2">
      <c r="A18" s="482" t="s">
        <v>1471</v>
      </c>
      <c r="B18" s="483">
        <v>240</v>
      </c>
      <c r="C18" s="477"/>
      <c r="D18" s="477"/>
      <c r="E18" s="477"/>
      <c r="F18" s="477"/>
      <c r="G18" s="477"/>
      <c r="H18" s="477"/>
      <c r="I18" s="477"/>
      <c r="J18" s="477"/>
      <c r="K18" s="477"/>
      <c r="L18" s="477"/>
      <c r="M18" s="467"/>
      <c r="N18" s="484"/>
    </row>
    <row r="19" spans="1:14" s="485" customFormat="1" ht="12.75" customHeight="1" x14ac:dyDescent="0.2">
      <c r="A19" s="482" t="s">
        <v>1472</v>
      </c>
      <c r="B19" s="483">
        <v>250</v>
      </c>
      <c r="C19" s="477"/>
      <c r="D19" s="477"/>
      <c r="E19" s="477"/>
      <c r="F19" s="477"/>
      <c r="G19" s="477"/>
      <c r="H19" s="477"/>
      <c r="I19" s="477"/>
      <c r="J19" s="477"/>
      <c r="K19" s="477"/>
      <c r="L19" s="477"/>
      <c r="M19" s="467">
        <v>879113</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58" t="s">
        <v>664</v>
      </c>
      <c r="B23" s="1763"/>
      <c r="C23" s="468"/>
      <c r="D23" s="468"/>
      <c r="E23" s="468"/>
      <c r="F23" s="468"/>
      <c r="G23" s="468"/>
      <c r="H23" s="468"/>
      <c r="I23" s="468"/>
      <c r="J23" s="468"/>
      <c r="K23" s="468"/>
      <c r="L23" s="468"/>
      <c r="M23" s="1710">
        <f>SUM(M15:M22)</f>
        <v>879113</v>
      </c>
      <c r="N23" s="1710">
        <f>SUM(N21:N22)</f>
        <v>0</v>
      </c>
    </row>
    <row r="24" spans="1:14" ht="18" customHeight="1" thickTop="1" x14ac:dyDescent="0.2">
      <c r="A24" s="2126" t="s">
        <v>619</v>
      </c>
      <c r="B24" s="2127"/>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v>1056</v>
      </c>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c r="M33" s="468"/>
      <c r="N33" s="469"/>
    </row>
    <row r="34" spans="1:14" ht="13.5" customHeight="1" thickBot="1" x14ac:dyDescent="0.25">
      <c r="A34" s="1760" t="s">
        <v>675</v>
      </c>
      <c r="B34" s="1761"/>
      <c r="C34" s="1762">
        <f>SUM(C25:C33)</f>
        <v>1056</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0</v>
      </c>
      <c r="M34" s="468"/>
      <c r="N34" s="480"/>
    </row>
    <row r="35" spans="1:14" ht="18" customHeight="1" thickTop="1" x14ac:dyDescent="0.2">
      <c r="A35" s="2128" t="s">
        <v>550</v>
      </c>
      <c r="B35" s="2129"/>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58" t="s">
        <v>674</v>
      </c>
      <c r="B37" s="1763"/>
      <c r="C37" s="477"/>
      <c r="D37" s="477"/>
      <c r="E37" s="477"/>
      <c r="F37" s="477"/>
      <c r="G37" s="477"/>
      <c r="H37" s="477"/>
      <c r="I37" s="477"/>
      <c r="J37" s="477"/>
      <c r="K37" s="477"/>
      <c r="L37" s="480"/>
      <c r="M37" s="468"/>
      <c r="N37" s="1710">
        <f>SUM(N36:N36)</f>
        <v>0</v>
      </c>
    </row>
    <row r="38" spans="1:14" s="329" customFormat="1" ht="13.5" customHeight="1" thickTop="1" x14ac:dyDescent="0.2">
      <c r="A38" s="496" t="s">
        <v>440</v>
      </c>
      <c r="B38" s="483">
        <v>714</v>
      </c>
      <c r="C38" s="466">
        <v>4456</v>
      </c>
      <c r="D38" s="466"/>
      <c r="E38" s="466"/>
      <c r="F38" s="466"/>
      <c r="G38" s="466"/>
      <c r="H38" s="466"/>
      <c r="I38" s="466"/>
      <c r="J38" s="467"/>
      <c r="K38" s="466"/>
      <c r="L38" s="481"/>
      <c r="M38" s="497"/>
      <c r="N38" s="497"/>
    </row>
    <row r="39" spans="1:14" s="329" customFormat="1" ht="13.5" customHeight="1" x14ac:dyDescent="0.2">
      <c r="A39" s="496" t="s">
        <v>360</v>
      </c>
      <c r="B39" s="483">
        <v>730</v>
      </c>
      <c r="C39" s="466">
        <v>71435</v>
      </c>
      <c r="D39" s="466"/>
      <c r="E39" s="466"/>
      <c r="F39" s="466"/>
      <c r="G39" s="466"/>
      <c r="H39" s="466"/>
      <c r="I39" s="466"/>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879113</v>
      </c>
      <c r="N40" s="497"/>
    </row>
    <row r="41" spans="1:14" ht="13.5" customHeight="1" thickBot="1" x14ac:dyDescent="0.25">
      <c r="A41" s="1758" t="s">
        <v>676</v>
      </c>
      <c r="B41" s="1728"/>
      <c r="C41" s="1710">
        <f>(SUM(C34,C37,C38,C39))</f>
        <v>76947</v>
      </c>
      <c r="D41" s="1710">
        <f t="shared" ref="D41:L41" si="2">SUM(D34,D37,D38:D39)</f>
        <v>0</v>
      </c>
      <c r="E41" s="1710">
        <f t="shared" si="2"/>
        <v>0</v>
      </c>
      <c r="F41" s="1710">
        <f t="shared" si="2"/>
        <v>0</v>
      </c>
      <c r="G41" s="1710">
        <f t="shared" si="2"/>
        <v>0</v>
      </c>
      <c r="H41" s="1710">
        <f t="shared" si="2"/>
        <v>0</v>
      </c>
      <c r="I41" s="1710">
        <f t="shared" si="2"/>
        <v>0</v>
      </c>
      <c r="J41" s="1710">
        <f t="shared" si="2"/>
        <v>0</v>
      </c>
      <c r="K41" s="1710">
        <f t="shared" si="2"/>
        <v>0</v>
      </c>
      <c r="L41" s="1710">
        <f t="shared" si="2"/>
        <v>0</v>
      </c>
      <c r="M41" s="1710">
        <f>SUM(M40)</f>
        <v>879113</v>
      </c>
      <c r="N41" s="1710">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2" type="noConversion"/>
  <printOptions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&amp;F&amp;RThe notes to the financial statments are an integral part of this statement.</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47" sqref="A47"/>
      <selection pane="bottomLeft" activeCell="C9" sqref="C9"/>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8"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39"/>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0" t="s">
        <v>1237</v>
      </c>
      <c r="B3" s="2151"/>
      <c r="C3" s="1595"/>
      <c r="D3" s="1596"/>
      <c r="E3" s="1596"/>
      <c r="F3" s="1596"/>
      <c r="G3" s="1596"/>
      <c r="H3" s="1596"/>
      <c r="I3" s="1596"/>
      <c r="J3" s="1596"/>
      <c r="K3" s="1597"/>
      <c r="L3" s="506"/>
    </row>
    <row r="4" spans="1:13" ht="15.75" customHeight="1" x14ac:dyDescent="0.2">
      <c r="A4" s="1953" t="s">
        <v>1579</v>
      </c>
      <c r="B4" s="1954">
        <v>1000</v>
      </c>
      <c r="C4" s="1764">
        <f>'Revenues 9-14'!C109</f>
        <v>6599</v>
      </c>
      <c r="D4" s="1764">
        <f>'Revenues 9-14'!D109</f>
        <v>0</v>
      </c>
      <c r="E4" s="1764">
        <f>'Revenues 9-14'!E109</f>
        <v>0</v>
      </c>
      <c r="F4" s="1764">
        <f>'Revenues 9-14'!F109</f>
        <v>0</v>
      </c>
      <c r="G4" s="1764">
        <f>'Revenues 9-14'!G109</f>
        <v>0</v>
      </c>
      <c r="H4" s="1764">
        <f>'Revenues 9-14'!H109</f>
        <v>0</v>
      </c>
      <c r="I4" s="1764">
        <f>'Revenues 9-14'!I109</f>
        <v>0</v>
      </c>
      <c r="J4" s="1764">
        <f>'Revenues 9-14'!J109</f>
        <v>0</v>
      </c>
      <c r="K4" s="1764">
        <f>'Revenues 9-14'!K109</f>
        <v>0</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354671</v>
      </c>
      <c r="D6" s="1765">
        <f>'Revenues 9-14'!D173</f>
        <v>0</v>
      </c>
      <c r="E6" s="1765">
        <f>'Revenues 9-14'!E173</f>
        <v>0</v>
      </c>
      <c r="F6" s="1765">
        <f>'Revenues 9-14'!F173</f>
        <v>0</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95206</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456476</v>
      </c>
      <c r="D8" s="1710">
        <f t="shared" ref="D8:K8" si="0">SUM(D4:D7)</f>
        <v>0</v>
      </c>
      <c r="E8" s="1710">
        <f t="shared" si="0"/>
        <v>0</v>
      </c>
      <c r="F8" s="1710">
        <f t="shared" si="0"/>
        <v>0</v>
      </c>
      <c r="G8" s="1710">
        <f t="shared" si="0"/>
        <v>0</v>
      </c>
      <c r="H8" s="1710">
        <f t="shared" si="0"/>
        <v>0</v>
      </c>
      <c r="I8" s="1710">
        <f t="shared" si="0"/>
        <v>0</v>
      </c>
      <c r="J8" s="1710">
        <f t="shared" si="0"/>
        <v>0</v>
      </c>
      <c r="K8" s="1710">
        <f t="shared" si="0"/>
        <v>0</v>
      </c>
      <c r="L8" s="347"/>
    </row>
    <row r="9" spans="1:13" ht="15.75" thickTop="1" x14ac:dyDescent="0.2">
      <c r="A9" s="514" t="s">
        <v>1752</v>
      </c>
      <c r="B9" s="515">
        <v>3998</v>
      </c>
      <c r="C9" s="481"/>
      <c r="D9" s="516"/>
      <c r="E9" s="481"/>
      <c r="F9" s="481"/>
      <c r="G9" s="517"/>
      <c r="H9" s="481"/>
      <c r="I9" s="509" t="s">
        <v>1231</v>
      </c>
      <c r="J9" s="478"/>
      <c r="K9" s="481"/>
      <c r="L9" s="347"/>
    </row>
    <row r="10" spans="1:13" s="519" customFormat="1" ht="13.5" thickBot="1" x14ac:dyDescent="0.25">
      <c r="A10" s="1758" t="s">
        <v>1235</v>
      </c>
      <c r="B10" s="1731"/>
      <c r="C10" s="1710">
        <f>SUM(C8:C9)</f>
        <v>456476</v>
      </c>
      <c r="D10" s="1710">
        <f t="shared" ref="D10:K10" si="1">SUM(D8:D9)</f>
        <v>0</v>
      </c>
      <c r="E10" s="1710">
        <f t="shared" si="1"/>
        <v>0</v>
      </c>
      <c r="F10" s="1710">
        <f t="shared" si="1"/>
        <v>0</v>
      </c>
      <c r="G10" s="1710">
        <f t="shared" si="1"/>
        <v>0</v>
      </c>
      <c r="H10" s="1710">
        <f t="shared" si="1"/>
        <v>0</v>
      </c>
      <c r="I10" s="1710">
        <f t="shared" si="1"/>
        <v>0</v>
      </c>
      <c r="J10" s="1710">
        <f t="shared" si="1"/>
        <v>0</v>
      </c>
      <c r="K10" s="1710">
        <f t="shared" si="1"/>
        <v>0</v>
      </c>
      <c r="L10" s="518"/>
    </row>
    <row r="11" spans="1:13" s="519" customFormat="1" ht="16.7" customHeight="1" thickTop="1" x14ac:dyDescent="0.2">
      <c r="A11" s="2124" t="s">
        <v>1238</v>
      </c>
      <c r="B11" s="2125"/>
      <c r="C11" s="1592"/>
      <c r="D11" s="1593"/>
      <c r="E11" s="1593"/>
      <c r="F11" s="1593"/>
      <c r="G11" s="1593"/>
      <c r="H11" s="1593"/>
      <c r="I11" s="1593"/>
      <c r="J11" s="1593"/>
      <c r="K11" s="1594"/>
      <c r="L11" s="518"/>
    </row>
    <row r="12" spans="1:13" ht="15.75" customHeight="1" x14ac:dyDescent="0.2">
      <c r="A12" s="1598" t="s">
        <v>476</v>
      </c>
      <c r="B12" s="1600">
        <v>1000</v>
      </c>
      <c r="C12" s="1764">
        <f>'Expenditures 15-22'!K33</f>
        <v>317187</v>
      </c>
      <c r="D12" s="520" t="s">
        <v>1231</v>
      </c>
      <c r="E12" s="468" t="s">
        <v>1231</v>
      </c>
      <c r="F12" s="468" t="s">
        <v>1231</v>
      </c>
      <c r="G12" s="1764">
        <f>'Expenditures 15-22'!K229</f>
        <v>0</v>
      </c>
      <c r="H12" s="521"/>
      <c r="I12" s="468" t="s">
        <v>1231</v>
      </c>
      <c r="J12" s="468" t="s">
        <v>1231</v>
      </c>
      <c r="K12" s="521" t="s">
        <v>1231</v>
      </c>
      <c r="L12" s="347"/>
    </row>
    <row r="13" spans="1:13" ht="15.75" customHeight="1" x14ac:dyDescent="0.2">
      <c r="A13" s="1598" t="s">
        <v>477</v>
      </c>
      <c r="B13" s="1600">
        <v>2000</v>
      </c>
      <c r="C13" s="1765">
        <f>'Expenditures 15-22'!K74</f>
        <v>101422</v>
      </c>
      <c r="D13" s="1765">
        <f>'Expenditures 15-22'!K129</f>
        <v>0</v>
      </c>
      <c r="E13" s="469" t="s">
        <v>1231</v>
      </c>
      <c r="F13" s="1765">
        <f>'Expenditures 15-22'!K184</f>
        <v>0</v>
      </c>
      <c r="G13" s="1765">
        <f>'Expenditures 15-22'!K279</f>
        <v>0</v>
      </c>
      <c r="H13" s="1765">
        <f>'Expenditures 15-22'!K303</f>
        <v>0</v>
      </c>
      <c r="I13" s="468" t="s">
        <v>1231</v>
      </c>
      <c r="J13" s="1765">
        <f>'Expenditures 15-22'!K330</f>
        <v>0</v>
      </c>
      <c r="K13" s="1769">
        <f>'Expenditures 15-22'!K352</f>
        <v>0</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0</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0</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418609</v>
      </c>
      <c r="D17" s="1710">
        <f t="shared" si="2"/>
        <v>0</v>
      </c>
      <c r="E17" s="1710">
        <f t="shared" si="2"/>
        <v>0</v>
      </c>
      <c r="F17" s="1710">
        <f t="shared" si="2"/>
        <v>0</v>
      </c>
      <c r="G17" s="1710">
        <f t="shared" si="2"/>
        <v>0</v>
      </c>
      <c r="H17" s="1710">
        <f t="shared" si="2"/>
        <v>0</v>
      </c>
      <c r="I17" s="468"/>
      <c r="J17" s="1710">
        <f>SUM(J12:J16)</f>
        <v>0</v>
      </c>
      <c r="K17" s="1710">
        <f>SUM(K12:K16)</f>
        <v>0</v>
      </c>
      <c r="L17" s="347"/>
    </row>
    <row r="18" spans="1:12" ht="15" customHeight="1" thickTop="1" x14ac:dyDescent="0.2">
      <c r="A18" s="1766" t="s">
        <v>1753</v>
      </c>
      <c r="B18" s="1767">
        <v>4180</v>
      </c>
      <c r="C18" s="1764">
        <f t="shared" ref="C18:H18" si="3">C9</f>
        <v>0</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418609</v>
      </c>
      <c r="D19" s="1710">
        <f t="shared" si="4"/>
        <v>0</v>
      </c>
      <c r="E19" s="1710">
        <f t="shared" si="4"/>
        <v>0</v>
      </c>
      <c r="F19" s="1710">
        <f t="shared" si="4"/>
        <v>0</v>
      </c>
      <c r="G19" s="1710">
        <f t="shared" si="4"/>
        <v>0</v>
      </c>
      <c r="H19" s="1710">
        <f t="shared" si="4"/>
        <v>0</v>
      </c>
      <c r="I19" s="468"/>
      <c r="J19" s="1710">
        <f>SUM(J17:J18)</f>
        <v>0</v>
      </c>
      <c r="K19" s="1710">
        <f>SUM(K17:K18)</f>
        <v>0</v>
      </c>
      <c r="L19" s="347"/>
    </row>
    <row r="20" spans="1:12" ht="16.5" thickTop="1" thickBot="1" x14ac:dyDescent="0.25">
      <c r="A20" s="2140" t="s">
        <v>1754</v>
      </c>
      <c r="B20" s="2141"/>
      <c r="C20" s="1768">
        <f>C8-C17</f>
        <v>37867</v>
      </c>
      <c r="D20" s="1768">
        <f t="shared" ref="D20:K20" si="5">D8-D17</f>
        <v>0</v>
      </c>
      <c r="E20" s="1768">
        <f t="shared" si="5"/>
        <v>0</v>
      </c>
      <c r="F20" s="1768">
        <f t="shared" si="5"/>
        <v>0</v>
      </c>
      <c r="G20" s="1768">
        <f t="shared" si="5"/>
        <v>0</v>
      </c>
      <c r="H20" s="1768">
        <f t="shared" si="5"/>
        <v>0</v>
      </c>
      <c r="I20" s="1768">
        <f t="shared" si="5"/>
        <v>0</v>
      </c>
      <c r="J20" s="1768">
        <f t="shared" si="5"/>
        <v>0</v>
      </c>
      <c r="K20" s="1768">
        <f t="shared" si="5"/>
        <v>0</v>
      </c>
      <c r="L20" s="347"/>
    </row>
    <row r="21" spans="1:12" ht="16.7" customHeight="1" thickTop="1" x14ac:dyDescent="0.2">
      <c r="A21" s="2152" t="s">
        <v>616</v>
      </c>
      <c r="B21" s="2153"/>
      <c r="C21" s="1592"/>
      <c r="D21" s="1593"/>
      <c r="E21" s="1593"/>
      <c r="F21" s="1593"/>
      <c r="G21" s="1593"/>
      <c r="H21" s="1593"/>
      <c r="I21" s="1593"/>
      <c r="J21" s="1593"/>
      <c r="K21" s="1594"/>
      <c r="L21" s="524"/>
    </row>
    <row r="22" spans="1:12" ht="15.75" customHeight="1" collapsed="1" x14ac:dyDescent="0.2">
      <c r="A22" s="2148" t="s">
        <v>617</v>
      </c>
      <c r="B22" s="2149"/>
      <c r="C22" s="477"/>
      <c r="D22" s="477"/>
      <c r="E22" s="477"/>
      <c r="F22" s="477"/>
      <c r="G22" s="477"/>
      <c r="H22" s="477"/>
      <c r="I22" s="477"/>
      <c r="J22" s="477"/>
      <c r="K22" s="477"/>
      <c r="L22" s="347"/>
    </row>
    <row r="23" spans="1:12" s="485" customFormat="1" ht="15.75" customHeight="1" x14ac:dyDescent="0.2">
      <c r="A23" s="2144" t="s">
        <v>311</v>
      </c>
      <c r="B23" s="2145"/>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46" t="s">
        <v>1038</v>
      </c>
      <c r="B32" s="2147"/>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4" t="s">
        <v>392</v>
      </c>
      <c r="B44" s="2155"/>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48" t="s">
        <v>110</v>
      </c>
      <c r="B45" s="2149"/>
      <c r="C45" s="528"/>
      <c r="D45" s="528"/>
      <c r="E45" s="528"/>
      <c r="F45" s="528"/>
      <c r="G45" s="528"/>
      <c r="H45" s="528"/>
      <c r="I45" s="528"/>
      <c r="J45" s="528"/>
      <c r="K45" s="528"/>
      <c r="L45" s="347"/>
    </row>
    <row r="46" spans="1:12" s="485" customFormat="1" ht="15.75" customHeight="1" x14ac:dyDescent="0.2">
      <c r="A46" s="2156" t="s">
        <v>111</v>
      </c>
      <c r="B46" s="2157"/>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0" t="s">
        <v>460</v>
      </c>
      <c r="B76" s="2131"/>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2" t="s">
        <v>1239</v>
      </c>
      <c r="B77" s="2133"/>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36" t="s">
        <v>618</v>
      </c>
      <c r="B78" s="2137"/>
      <c r="C78" s="1724">
        <f t="shared" ref="C78:K78" si="9">C20+C77</f>
        <v>37867</v>
      </c>
      <c r="D78" s="1724">
        <f t="shared" si="9"/>
        <v>0</v>
      </c>
      <c r="E78" s="1724">
        <f t="shared" si="9"/>
        <v>0</v>
      </c>
      <c r="F78" s="1724">
        <f t="shared" si="9"/>
        <v>0</v>
      </c>
      <c r="G78" s="1724">
        <f t="shared" si="9"/>
        <v>0</v>
      </c>
      <c r="H78" s="1724">
        <f t="shared" si="9"/>
        <v>0</v>
      </c>
      <c r="I78" s="1724">
        <f t="shared" si="9"/>
        <v>0</v>
      </c>
      <c r="J78" s="1724">
        <f t="shared" si="9"/>
        <v>0</v>
      </c>
      <c r="K78" s="1724">
        <f t="shared" si="9"/>
        <v>0</v>
      </c>
      <c r="L78" s="533"/>
    </row>
    <row r="79" spans="1:12" ht="13.5" thickTop="1" x14ac:dyDescent="0.2">
      <c r="A79" s="1516" t="s">
        <v>2073</v>
      </c>
      <c r="B79" s="534"/>
      <c r="C79" s="478">
        <v>38024</v>
      </c>
      <c r="D79" s="535"/>
      <c r="E79" s="535"/>
      <c r="F79" s="535"/>
      <c r="G79" s="535"/>
      <c r="H79" s="535"/>
      <c r="I79" s="535"/>
      <c r="J79" s="535"/>
      <c r="K79" s="535"/>
      <c r="L79" s="347"/>
    </row>
    <row r="80" spans="1:12" x14ac:dyDescent="0.2">
      <c r="A80" s="2142" t="s">
        <v>1898</v>
      </c>
      <c r="B80" s="2143"/>
      <c r="C80" s="467"/>
      <c r="D80" s="467"/>
      <c r="E80" s="467"/>
      <c r="F80" s="467"/>
      <c r="G80" s="467"/>
      <c r="H80" s="467"/>
      <c r="I80" s="467"/>
      <c r="J80" s="467"/>
      <c r="K80" s="467"/>
      <c r="L80" s="347"/>
    </row>
    <row r="81" spans="1:12" ht="13.5" thickBot="1" x14ac:dyDescent="0.25">
      <c r="A81" s="2134" t="s">
        <v>2074</v>
      </c>
      <c r="B81" s="2135"/>
      <c r="C81" s="1710">
        <f>(SUM(C78:C80))</f>
        <v>75891</v>
      </c>
      <c r="D81" s="1710">
        <f>SUM(D78:D80)</f>
        <v>0</v>
      </c>
      <c r="E81" s="1710">
        <f t="shared" ref="E81:K81" si="10">SUM(E78:E80)</f>
        <v>0</v>
      </c>
      <c r="F81" s="1710">
        <f t="shared" si="10"/>
        <v>0</v>
      </c>
      <c r="G81" s="1710">
        <f t="shared" si="10"/>
        <v>0</v>
      </c>
      <c r="H81" s="1710">
        <f t="shared" si="10"/>
        <v>0</v>
      </c>
      <c r="I81" s="1710">
        <f t="shared" si="10"/>
        <v>0</v>
      </c>
      <c r="J81" s="1710">
        <f t="shared" si="10"/>
        <v>0</v>
      </c>
      <c r="K81" s="1710">
        <f t="shared" si="10"/>
        <v>0</v>
      </c>
      <c r="L81" s="347"/>
    </row>
    <row r="82" spans="1:12" ht="0.75" customHeight="1" thickTop="1" thickBot="1" x14ac:dyDescent="0.25">
      <c r="A82" s="536" t="s">
        <v>361</v>
      </c>
      <c r="B82" s="537"/>
      <c r="C82" s="538">
        <f>(C81-C79)</f>
        <v>37867</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362</v>
      </c>
      <c r="B83" s="464"/>
      <c r="C83" s="540">
        <f>C82/C81</f>
        <v>0.49896562174697923</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2" type="noConversion"/>
  <printOptions gridLine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&amp;F&amp;RThe notes to the financial statments are an integral part of this statement.</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7" sqref="A47"/>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38" t="s">
        <v>1905</v>
      </c>
      <c r="B1" s="452"/>
      <c r="C1" s="453" t="s">
        <v>445</v>
      </c>
      <c r="D1" s="453" t="s">
        <v>446</v>
      </c>
      <c r="E1" s="453" t="s">
        <v>447</v>
      </c>
      <c r="F1" s="453" t="s">
        <v>448</v>
      </c>
      <c r="G1" s="453" t="s">
        <v>449</v>
      </c>
      <c r="H1" s="453" t="s">
        <v>450</v>
      </c>
      <c r="I1" s="453" t="s">
        <v>451</v>
      </c>
      <c r="J1" s="453" t="s">
        <v>452</v>
      </c>
      <c r="K1" s="453" t="s">
        <v>780</v>
      </c>
    </row>
    <row r="2" spans="1:12" ht="36" x14ac:dyDescent="0.2">
      <c r="A2" s="2139"/>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c r="D5" s="481"/>
      <c r="E5" s="466"/>
      <c r="F5" s="548"/>
      <c r="G5" s="466"/>
      <c r="H5" s="466"/>
      <c r="I5" s="466"/>
      <c r="J5" s="467"/>
      <c r="K5" s="466"/>
    </row>
    <row r="6" spans="1:12" ht="15" x14ac:dyDescent="0.2">
      <c r="A6" s="463" t="s">
        <v>1761</v>
      </c>
      <c r="B6" s="470">
        <v>1130</v>
      </c>
      <c r="C6" s="466"/>
      <c r="D6" s="466"/>
      <c r="E6" s="475"/>
      <c r="F6" s="475"/>
      <c r="G6" s="468"/>
      <c r="H6" s="468"/>
      <c r="I6" s="468"/>
      <c r="J6" s="468"/>
      <c r="K6" s="468"/>
    </row>
    <row r="7" spans="1:12" x14ac:dyDescent="0.2">
      <c r="A7" s="463" t="s">
        <v>112</v>
      </c>
      <c r="B7" s="549">
        <v>1140</v>
      </c>
      <c r="C7" s="466"/>
      <c r="D7" s="466"/>
      <c r="E7" s="468"/>
      <c r="F7" s="467"/>
      <c r="G7" s="467"/>
      <c r="H7" s="467"/>
      <c r="I7" s="468"/>
      <c r="J7" s="468"/>
      <c r="K7" s="468"/>
    </row>
    <row r="8" spans="1:12" x14ac:dyDescent="0.2">
      <c r="A8" s="463" t="s">
        <v>433</v>
      </c>
      <c r="B8" s="470">
        <v>1150</v>
      </c>
      <c r="C8" s="475"/>
      <c r="D8" s="475"/>
      <c r="E8" s="477"/>
      <c r="F8" s="477"/>
      <c r="G8" s="481"/>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0</v>
      </c>
      <c r="D12" s="1729">
        <f t="shared" si="0"/>
        <v>0</v>
      </c>
      <c r="E12" s="1729">
        <f t="shared" si="0"/>
        <v>0</v>
      </c>
      <c r="F12" s="1729">
        <f t="shared" si="0"/>
        <v>0</v>
      </c>
      <c r="G12" s="1729">
        <f t="shared" si="0"/>
        <v>0</v>
      </c>
      <c r="H12" s="1729">
        <f t="shared" si="0"/>
        <v>0</v>
      </c>
      <c r="I12" s="1729">
        <f t="shared" si="0"/>
        <v>0</v>
      </c>
      <c r="J12" s="1729">
        <f t="shared" si="0"/>
        <v>0</v>
      </c>
      <c r="K12" s="1710">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0</v>
      </c>
      <c r="D18" s="1732">
        <f t="shared" ref="D18:K18" si="1">SUM(D14:D17)</f>
        <v>0</v>
      </c>
      <c r="E18" s="1732">
        <f t="shared" si="1"/>
        <v>0</v>
      </c>
      <c r="F18" s="1732">
        <f t="shared" si="1"/>
        <v>0</v>
      </c>
      <c r="G18" s="1732">
        <f t="shared" si="1"/>
        <v>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90</v>
      </c>
      <c r="D65" s="466"/>
      <c r="E65" s="466"/>
      <c r="F65" s="467"/>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90</v>
      </c>
      <c r="D67" s="1710">
        <f t="shared" ref="D67:K67" si="2">SUM(D65:D66)</f>
        <v>0</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0</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0</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v>500</v>
      </c>
      <c r="D95" s="551"/>
      <c r="E95" s="521"/>
      <c r="F95" s="521"/>
      <c r="G95" s="521"/>
      <c r="H95" s="521"/>
      <c r="I95" s="521"/>
      <c r="J95" s="521"/>
      <c r="K95" s="521"/>
    </row>
    <row r="96" spans="1:11" ht="12.75" customHeight="1" x14ac:dyDescent="0.2">
      <c r="A96" s="463" t="s">
        <v>409</v>
      </c>
      <c r="B96" s="470">
        <v>1920</v>
      </c>
      <c r="C96" s="551">
        <v>6000</v>
      </c>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v>9</v>
      </c>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c r="D107" s="466"/>
      <c r="E107" s="466"/>
      <c r="F107" s="466"/>
      <c r="G107" s="466"/>
      <c r="H107" s="466"/>
      <c r="I107" s="466"/>
      <c r="J107" s="467"/>
      <c r="K107" s="466"/>
    </row>
    <row r="108" spans="1:12" ht="12.75" customHeight="1" thickBot="1" x14ac:dyDescent="0.25">
      <c r="A108" s="1730" t="s">
        <v>508</v>
      </c>
      <c r="B108" s="1734"/>
      <c r="C108" s="1729">
        <f>SUM(C95:C107)</f>
        <v>6509</v>
      </c>
      <c r="D108" s="1729">
        <f t="shared" ref="D108:K108" si="3">SUM(D95:D107)</f>
        <v>0</v>
      </c>
      <c r="E108" s="1729">
        <f t="shared" si="3"/>
        <v>0</v>
      </c>
      <c r="F108" s="1729">
        <f t="shared" si="3"/>
        <v>0</v>
      </c>
      <c r="G108" s="1729">
        <f t="shared" si="3"/>
        <v>0</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6599</v>
      </c>
      <c r="D109" s="1737">
        <f t="shared" si="4"/>
        <v>0</v>
      </c>
      <c r="E109" s="1737">
        <f t="shared" si="4"/>
        <v>0</v>
      </c>
      <c r="F109" s="1737">
        <f t="shared" si="4"/>
        <v>0</v>
      </c>
      <c r="G109" s="1737">
        <f t="shared" si="4"/>
        <v>0</v>
      </c>
      <c r="H109" s="1737">
        <f t="shared" si="4"/>
        <v>0</v>
      </c>
      <c r="I109" s="1737">
        <f t="shared" si="4"/>
        <v>0</v>
      </c>
      <c r="J109" s="1737">
        <f t="shared" si="4"/>
        <v>0</v>
      </c>
      <c r="K109" s="1724">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0</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c r="D125" s="561"/>
      <c r="E125" s="468"/>
      <c r="F125" s="466"/>
      <c r="G125" s="468"/>
      <c r="H125" s="468"/>
      <c r="I125" s="468"/>
      <c r="J125" s="468"/>
      <c r="K125" s="468"/>
    </row>
    <row r="126" spans="1:11" ht="12.75" customHeight="1" x14ac:dyDescent="0.2">
      <c r="A126" s="463" t="s">
        <v>922</v>
      </c>
      <c r="B126" s="562">
        <v>3110</v>
      </c>
      <c r="C126" s="551"/>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0</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v>354671</v>
      </c>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354671</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c r="G151" s="467"/>
      <c r="H151" s="468"/>
      <c r="I151" s="468"/>
      <c r="J151" s="468"/>
      <c r="K151" s="468"/>
    </row>
    <row r="152" spans="1:11" ht="12.75" customHeight="1" x14ac:dyDescent="0.2">
      <c r="A152" s="463" t="s">
        <v>1117</v>
      </c>
      <c r="B152" s="562">
        <v>3510</v>
      </c>
      <c r="C152" s="551"/>
      <c r="D152" s="466"/>
      <c r="E152" s="561"/>
      <c r="F152" s="466"/>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0</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58" t="s">
        <v>418</v>
      </c>
      <c r="B172" s="2159"/>
      <c r="C172" s="1744">
        <f t="shared" ref="C172:K172" si="6">SUM(C131,C140,C144,C145:C149,C154,C155:C170,C171)</f>
        <v>354671</v>
      </c>
      <c r="D172" s="1744">
        <f t="shared" si="6"/>
        <v>0</v>
      </c>
      <c r="E172" s="1744">
        <f t="shared" si="6"/>
        <v>0</v>
      </c>
      <c r="F172" s="1744">
        <f t="shared" si="6"/>
        <v>0</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354671</v>
      </c>
      <c r="D173" s="1737">
        <f>SUM(D121,D172)</f>
        <v>0</v>
      </c>
      <c r="E173" s="1737">
        <f>SUM(E121,E172)</f>
        <v>0</v>
      </c>
      <c r="F173" s="1737">
        <f t="shared" ref="F173:K173" si="7">SUM(F121,F172)</f>
        <v>0</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0" t="s">
        <v>1572</v>
      </c>
      <c r="B175" s="2161"/>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4" t="s">
        <v>1764</v>
      </c>
      <c r="B178" s="2165"/>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68" t="s">
        <v>1763</v>
      </c>
      <c r="B179" s="2169"/>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6" t="s">
        <v>818</v>
      </c>
      <c r="B184" s="2167"/>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2" t="s">
        <v>1906</v>
      </c>
      <c r="B185" s="2163"/>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0</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0</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v>95206</v>
      </c>
      <c r="D227" s="466"/>
      <c r="E227" s="468"/>
      <c r="F227" s="468"/>
      <c r="G227" s="466"/>
      <c r="H227" s="468"/>
      <c r="I227" s="468"/>
      <c r="J227" s="468"/>
      <c r="K227" s="468"/>
    </row>
    <row r="228" spans="1:11" ht="12.75" customHeight="1" thickBot="1" x14ac:dyDescent="0.25">
      <c r="A228" s="1745" t="s">
        <v>1145</v>
      </c>
      <c r="B228" s="1746"/>
      <c r="C228" s="1729">
        <f>SUM(C226:C227)</f>
        <v>95206</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95206</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95206</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456476</v>
      </c>
      <c r="D275" s="1737">
        <f t="shared" si="12"/>
        <v>0</v>
      </c>
      <c r="E275" s="1737">
        <f t="shared" si="12"/>
        <v>0</v>
      </c>
      <c r="F275" s="1737">
        <f t="shared" si="12"/>
        <v>0</v>
      </c>
      <c r="G275" s="1737">
        <f t="shared" si="12"/>
        <v>0</v>
      </c>
      <c r="H275" s="1737">
        <f t="shared" si="12"/>
        <v>0</v>
      </c>
      <c r="I275" s="1737">
        <f t="shared" si="12"/>
        <v>0</v>
      </c>
      <c r="J275" s="1737">
        <f t="shared" si="12"/>
        <v>0</v>
      </c>
      <c r="K275" s="1724">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2"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&amp;F&amp;RThe notes to the financial statments are an integral part of this statement.</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27" activePane="bottomLeft" state="frozen"/>
      <selection activeCell="A47" sqref="A47"/>
      <selection pane="bottomLeft" activeCell="L51" sqref="L51"/>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38"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2"/>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8" t="s">
        <v>315</v>
      </c>
      <c r="B3" s="2179"/>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c r="D5" s="466"/>
      <c r="E5" s="466"/>
      <c r="F5" s="466"/>
      <c r="G5" s="466"/>
      <c r="H5" s="466"/>
      <c r="I5" s="467"/>
      <c r="J5" s="467"/>
      <c r="K5" s="1693">
        <f>SUM(C5:J5)</f>
        <v>0</v>
      </c>
      <c r="L5" s="466"/>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c r="D8" s="466"/>
      <c r="E8" s="466"/>
      <c r="F8" s="466"/>
      <c r="G8" s="466"/>
      <c r="H8" s="466"/>
      <c r="I8" s="467"/>
      <c r="J8" s="467"/>
      <c r="K8" s="1693">
        <f t="shared" si="0"/>
        <v>0</v>
      </c>
      <c r="L8" s="466"/>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c r="D10" s="466"/>
      <c r="E10" s="466"/>
      <c r="F10" s="466"/>
      <c r="G10" s="466"/>
      <c r="H10" s="466"/>
      <c r="I10" s="467"/>
      <c r="J10" s="467"/>
      <c r="K10" s="1693">
        <f t="shared" si="0"/>
        <v>0</v>
      </c>
      <c r="L10" s="466"/>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c r="D13" s="466"/>
      <c r="E13" s="466">
        <v>12843</v>
      </c>
      <c r="F13" s="466">
        <v>174728</v>
      </c>
      <c r="G13" s="466">
        <v>129616</v>
      </c>
      <c r="H13" s="466"/>
      <c r="I13" s="467"/>
      <c r="J13" s="467"/>
      <c r="K13" s="1693">
        <f t="shared" si="0"/>
        <v>317187</v>
      </c>
      <c r="L13" s="466">
        <v>178413</v>
      </c>
    </row>
    <row r="14" spans="1:14" x14ac:dyDescent="0.2">
      <c r="A14" s="1526" t="s">
        <v>1020</v>
      </c>
      <c r="B14" s="615">
        <v>1500</v>
      </c>
      <c r="C14" s="466"/>
      <c r="D14" s="466"/>
      <c r="E14" s="466"/>
      <c r="F14" s="466"/>
      <c r="G14" s="466"/>
      <c r="H14" s="466"/>
      <c r="I14" s="467"/>
      <c r="J14" s="467"/>
      <c r="K14" s="1693">
        <f t="shared" si="0"/>
        <v>0</v>
      </c>
      <c r="L14" s="466"/>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0</v>
      </c>
      <c r="D33" s="1692">
        <f t="shared" ref="D33:L33" si="1">SUM(D5:D32)</f>
        <v>0</v>
      </c>
      <c r="E33" s="1692">
        <f t="shared" si="1"/>
        <v>12843</v>
      </c>
      <c r="F33" s="1692">
        <f t="shared" si="1"/>
        <v>174728</v>
      </c>
      <c r="G33" s="1692">
        <f t="shared" si="1"/>
        <v>129616</v>
      </c>
      <c r="H33" s="1692">
        <f t="shared" si="1"/>
        <v>0</v>
      </c>
      <c r="I33" s="1692">
        <f t="shared" si="1"/>
        <v>0</v>
      </c>
      <c r="J33" s="1692">
        <f t="shared" si="1"/>
        <v>0</v>
      </c>
      <c r="K33" s="1692">
        <f t="shared" si="1"/>
        <v>317187</v>
      </c>
      <c r="L33" s="1692">
        <f t="shared" si="1"/>
        <v>178413</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c r="F36" s="481"/>
      <c r="G36" s="481"/>
      <c r="H36" s="481"/>
      <c r="I36" s="467"/>
      <c r="J36" s="467"/>
      <c r="K36" s="1693">
        <f t="shared" ref="K36:K41" si="2">SUM(C36:J36)</f>
        <v>0</v>
      </c>
      <c r="L36" s="466"/>
    </row>
    <row r="37" spans="1:14" x14ac:dyDescent="0.2">
      <c r="A37" s="1526" t="s">
        <v>1151</v>
      </c>
      <c r="B37" s="615">
        <v>2120</v>
      </c>
      <c r="C37" s="466"/>
      <c r="D37" s="466"/>
      <c r="E37" s="466">
        <v>1104</v>
      </c>
      <c r="F37" s="466"/>
      <c r="G37" s="466"/>
      <c r="H37" s="466"/>
      <c r="I37" s="467"/>
      <c r="J37" s="467"/>
      <c r="K37" s="1693">
        <f t="shared" si="2"/>
        <v>1104</v>
      </c>
      <c r="L37" s="466">
        <v>11000</v>
      </c>
    </row>
    <row r="38" spans="1:14" x14ac:dyDescent="0.2">
      <c r="A38" s="1526" t="s">
        <v>207</v>
      </c>
      <c r="B38" s="615">
        <v>2130</v>
      </c>
      <c r="C38" s="466"/>
      <c r="D38" s="466"/>
      <c r="E38" s="466"/>
      <c r="F38" s="466"/>
      <c r="G38" s="466"/>
      <c r="H38" s="466"/>
      <c r="I38" s="467"/>
      <c r="J38" s="467"/>
      <c r="K38" s="1693">
        <f t="shared" si="2"/>
        <v>0</v>
      </c>
      <c r="L38" s="466"/>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c r="F40" s="466"/>
      <c r="G40" s="466"/>
      <c r="H40" s="466"/>
      <c r="I40" s="467"/>
      <c r="J40" s="467"/>
      <c r="K40" s="1693">
        <f t="shared" si="2"/>
        <v>0</v>
      </c>
      <c r="L40" s="466"/>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0</v>
      </c>
      <c r="D42" s="1692">
        <f t="shared" ref="D42:L42" si="3">SUM(D36:D41)</f>
        <v>0</v>
      </c>
      <c r="E42" s="1692">
        <f t="shared" si="3"/>
        <v>1104</v>
      </c>
      <c r="F42" s="1692">
        <f t="shared" si="3"/>
        <v>0</v>
      </c>
      <c r="G42" s="1692">
        <f t="shared" si="3"/>
        <v>0</v>
      </c>
      <c r="H42" s="1692">
        <f t="shared" si="3"/>
        <v>0</v>
      </c>
      <c r="I42" s="1692">
        <f t="shared" si="3"/>
        <v>0</v>
      </c>
      <c r="J42" s="1692">
        <f t="shared" si="3"/>
        <v>0</v>
      </c>
      <c r="K42" s="1692">
        <f t="shared" si="3"/>
        <v>1104</v>
      </c>
      <c r="L42" s="1692">
        <f t="shared" si="3"/>
        <v>11000</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25819</v>
      </c>
      <c r="D44" s="481">
        <v>4804</v>
      </c>
      <c r="E44" s="481">
        <v>9481</v>
      </c>
      <c r="F44" s="481">
        <v>1518</v>
      </c>
      <c r="G44" s="481"/>
      <c r="H44" s="481"/>
      <c r="I44" s="467"/>
      <c r="J44" s="467"/>
      <c r="K44" s="1694">
        <f>SUM(C44:J44)</f>
        <v>41622</v>
      </c>
      <c r="L44" s="481">
        <v>51806</v>
      </c>
    </row>
    <row r="45" spans="1:14" x14ac:dyDescent="0.2">
      <c r="A45" s="1526" t="s">
        <v>869</v>
      </c>
      <c r="B45" s="615">
        <v>2220</v>
      </c>
      <c r="C45" s="466"/>
      <c r="D45" s="466"/>
      <c r="E45" s="466"/>
      <c r="F45" s="466"/>
      <c r="G45" s="466"/>
      <c r="H45" s="466"/>
      <c r="I45" s="467"/>
      <c r="J45" s="467"/>
      <c r="K45" s="1694">
        <f>SUM(C45:J45)</f>
        <v>0</v>
      </c>
      <c r="L45" s="466"/>
    </row>
    <row r="46" spans="1:14" x14ac:dyDescent="0.2">
      <c r="A46" s="1526" t="s">
        <v>870</v>
      </c>
      <c r="B46" s="615">
        <v>2230</v>
      </c>
      <c r="C46" s="466"/>
      <c r="D46" s="466"/>
      <c r="E46" s="466"/>
      <c r="F46" s="466"/>
      <c r="G46" s="466"/>
      <c r="H46" s="466"/>
      <c r="I46" s="467"/>
      <c r="J46" s="467"/>
      <c r="K46" s="1694">
        <f>SUM(C46:J46)</f>
        <v>0</v>
      </c>
      <c r="L46" s="466"/>
    </row>
    <row r="47" spans="1:14" ht="12.75" customHeight="1" thickBot="1" x14ac:dyDescent="0.25">
      <c r="A47" s="1690" t="s">
        <v>582</v>
      </c>
      <c r="B47" s="1691" t="s">
        <v>32</v>
      </c>
      <c r="C47" s="1692">
        <f>SUM(C44:C46)</f>
        <v>25819</v>
      </c>
      <c r="D47" s="1692">
        <f t="shared" ref="D47:K47" si="4">SUM(D44:D46)</f>
        <v>4804</v>
      </c>
      <c r="E47" s="1692">
        <f t="shared" si="4"/>
        <v>9481</v>
      </c>
      <c r="F47" s="1692">
        <f t="shared" si="4"/>
        <v>1518</v>
      </c>
      <c r="G47" s="1692">
        <f t="shared" si="4"/>
        <v>0</v>
      </c>
      <c r="H47" s="1692">
        <f t="shared" si="4"/>
        <v>0</v>
      </c>
      <c r="I47" s="1692">
        <f t="shared" si="4"/>
        <v>0</v>
      </c>
      <c r="J47" s="1692">
        <f t="shared" si="4"/>
        <v>0</v>
      </c>
      <c r="K47" s="1692">
        <f t="shared" si="4"/>
        <v>41622</v>
      </c>
      <c r="L47" s="1692">
        <f>SUM(L44:L46)</f>
        <v>51806</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c r="D49" s="481"/>
      <c r="E49" s="481"/>
      <c r="F49" s="481"/>
      <c r="G49" s="481"/>
      <c r="H49" s="481"/>
      <c r="I49" s="467"/>
      <c r="J49" s="467"/>
      <c r="K49" s="1694">
        <f>SUM(C49:J49)</f>
        <v>0</v>
      </c>
      <c r="L49" s="481"/>
    </row>
    <row r="50" spans="1:14" x14ac:dyDescent="0.2">
      <c r="A50" s="1526" t="s">
        <v>872</v>
      </c>
      <c r="B50" s="615">
        <v>2320</v>
      </c>
      <c r="C50" s="466">
        <v>37263</v>
      </c>
      <c r="D50" s="466">
        <v>6333</v>
      </c>
      <c r="E50" s="466">
        <v>6160</v>
      </c>
      <c r="F50" s="466">
        <v>2130</v>
      </c>
      <c r="G50" s="466"/>
      <c r="H50" s="466"/>
      <c r="I50" s="467"/>
      <c r="J50" s="467"/>
      <c r="K50" s="1694">
        <f>SUM(C50:J50)</f>
        <v>51886</v>
      </c>
      <c r="L50" s="466">
        <v>62415</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37263</v>
      </c>
      <c r="D53" s="1692">
        <f t="shared" ref="D53:L53" si="5">SUM(D49:D52)</f>
        <v>6333</v>
      </c>
      <c r="E53" s="1692">
        <f t="shared" si="5"/>
        <v>6160</v>
      </c>
      <c r="F53" s="1692">
        <f t="shared" si="5"/>
        <v>2130</v>
      </c>
      <c r="G53" s="1692">
        <f t="shared" si="5"/>
        <v>0</v>
      </c>
      <c r="H53" s="1692">
        <f t="shared" si="5"/>
        <v>0</v>
      </c>
      <c r="I53" s="1692">
        <f t="shared" si="5"/>
        <v>0</v>
      </c>
      <c r="J53" s="1692">
        <f t="shared" si="5"/>
        <v>0</v>
      </c>
      <c r="K53" s="1692">
        <f t="shared" si="5"/>
        <v>51886</v>
      </c>
      <c r="L53" s="1692">
        <f t="shared" si="5"/>
        <v>62415</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c r="D55" s="481"/>
      <c r="E55" s="481"/>
      <c r="F55" s="481"/>
      <c r="G55" s="481"/>
      <c r="H55" s="481"/>
      <c r="I55" s="467"/>
      <c r="J55" s="467"/>
      <c r="K55" s="1694">
        <f>SUM(C55:J55)</f>
        <v>0</v>
      </c>
      <c r="L55" s="481"/>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0</v>
      </c>
      <c r="D57" s="1696">
        <f t="shared" ref="D57:K57" si="6">SUM(D55:D56)</f>
        <v>0</v>
      </c>
      <c r="E57" s="1696">
        <f t="shared" si="6"/>
        <v>0</v>
      </c>
      <c r="F57" s="1696">
        <f t="shared" si="6"/>
        <v>0</v>
      </c>
      <c r="G57" s="1696">
        <f t="shared" si="6"/>
        <v>0</v>
      </c>
      <c r="H57" s="1696">
        <f t="shared" si="6"/>
        <v>0</v>
      </c>
      <c r="I57" s="1696">
        <f t="shared" si="6"/>
        <v>0</v>
      </c>
      <c r="J57" s="1696">
        <f t="shared" si="6"/>
        <v>0</v>
      </c>
      <c r="K57" s="1696">
        <f t="shared" si="6"/>
        <v>0</v>
      </c>
      <c r="L57" s="1692">
        <f>SUM(L55:L56)</f>
        <v>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c r="D60" s="466"/>
      <c r="E60" s="466">
        <v>6810</v>
      </c>
      <c r="F60" s="466"/>
      <c r="G60" s="466"/>
      <c r="H60" s="466"/>
      <c r="I60" s="467"/>
      <c r="J60" s="467"/>
      <c r="K60" s="1694">
        <f t="shared" si="7"/>
        <v>6810</v>
      </c>
      <c r="L60" s="466">
        <v>6500</v>
      </c>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c r="D63" s="466"/>
      <c r="E63" s="466"/>
      <c r="F63" s="466"/>
      <c r="G63" s="466"/>
      <c r="H63" s="466"/>
      <c r="I63" s="467"/>
      <c r="J63" s="467"/>
      <c r="K63" s="1694">
        <f t="shared" si="7"/>
        <v>0</v>
      </c>
      <c r="L63" s="466"/>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0</v>
      </c>
      <c r="D65" s="1692">
        <f t="shared" ref="D65:L65" si="8">SUM(D59:D64)</f>
        <v>0</v>
      </c>
      <c r="E65" s="1692">
        <f t="shared" si="8"/>
        <v>6810</v>
      </c>
      <c r="F65" s="1692">
        <f t="shared" si="8"/>
        <v>0</v>
      </c>
      <c r="G65" s="1692">
        <f t="shared" si="8"/>
        <v>0</v>
      </c>
      <c r="H65" s="1692">
        <f t="shared" si="8"/>
        <v>0</v>
      </c>
      <c r="I65" s="1692">
        <f t="shared" si="8"/>
        <v>0</v>
      </c>
      <c r="J65" s="1692">
        <f t="shared" si="8"/>
        <v>0</v>
      </c>
      <c r="K65" s="1692">
        <f t="shared" si="8"/>
        <v>6810</v>
      </c>
      <c r="L65" s="1692">
        <f t="shared" si="8"/>
        <v>6500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63082</v>
      </c>
      <c r="D74" s="1699">
        <f t="shared" ref="D74:K74" si="10">SUM(D42,D47,D53,D57,D65,D72,D73)</f>
        <v>11137</v>
      </c>
      <c r="E74" s="1699">
        <f t="shared" si="10"/>
        <v>23555</v>
      </c>
      <c r="F74" s="1699">
        <f t="shared" si="10"/>
        <v>3648</v>
      </c>
      <c r="G74" s="1699">
        <f t="shared" si="10"/>
        <v>0</v>
      </c>
      <c r="H74" s="1699">
        <f t="shared" si="10"/>
        <v>0</v>
      </c>
      <c r="I74" s="1699">
        <f t="shared" si="10"/>
        <v>0</v>
      </c>
      <c r="J74" s="1699">
        <f t="shared" si="10"/>
        <v>0</v>
      </c>
      <c r="K74" s="1699">
        <f t="shared" si="10"/>
        <v>101422</v>
      </c>
      <c r="L74" s="1699">
        <f>SUM(L42,L47,L53,L57,L65,L72,L73)</f>
        <v>131721</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c r="F79" s="617"/>
      <c r="G79" s="617"/>
      <c r="H79" s="466"/>
      <c r="I79" s="477"/>
      <c r="J79" s="477"/>
      <c r="K79" s="1693">
        <f t="shared" si="11"/>
        <v>0</v>
      </c>
      <c r="L79" s="466"/>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v>2500</v>
      </c>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0</v>
      </c>
      <c r="F84" s="617"/>
      <c r="G84" s="617"/>
      <c r="H84" s="1692">
        <f>SUM(H78:H83)</f>
        <v>0</v>
      </c>
      <c r="I84" s="477"/>
      <c r="J84" s="477"/>
      <c r="K84" s="1692">
        <f>SUM(K78:K83)</f>
        <v>0</v>
      </c>
      <c r="L84" s="1692">
        <f>SUM(L78:L83)</f>
        <v>2500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0</v>
      </c>
      <c r="F102" s="617"/>
      <c r="G102" s="617"/>
      <c r="H102" s="1699">
        <f>SUM(H84,H92,H100,H101)</f>
        <v>0</v>
      </c>
      <c r="I102" s="477"/>
      <c r="J102" s="477"/>
      <c r="K102" s="1699">
        <f>SUM(K84,K92,K100,K101)</f>
        <v>0</v>
      </c>
      <c r="L102" s="1699">
        <f>SUM(L84,L92,L100,L101)</f>
        <v>2500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63082</v>
      </c>
      <c r="D114" s="1692">
        <f t="shared" ref="D114:K114" si="13">SUM(D33,D74,D75,D102,D112,D113)</f>
        <v>11137</v>
      </c>
      <c r="E114" s="1692">
        <f t="shared" si="13"/>
        <v>36398</v>
      </c>
      <c r="F114" s="1692">
        <f t="shared" si="13"/>
        <v>178376</v>
      </c>
      <c r="G114" s="1692">
        <f t="shared" si="13"/>
        <v>129616</v>
      </c>
      <c r="H114" s="1692">
        <f>SUM(H33,H74,H75,H102,H112,H113)</f>
        <v>0</v>
      </c>
      <c r="I114" s="1692">
        <f t="shared" si="13"/>
        <v>0</v>
      </c>
      <c r="J114" s="1692">
        <f t="shared" si="13"/>
        <v>0</v>
      </c>
      <c r="K114" s="1692">
        <f t="shared" si="13"/>
        <v>418609</v>
      </c>
      <c r="L114" s="1692">
        <f>SUM(L33,L74,L75,L102,L112,L113)</f>
        <v>312634</v>
      </c>
    </row>
    <row r="115" spans="1:14" ht="13.5" thickTop="1" x14ac:dyDescent="0.2">
      <c r="A115" s="2170" t="s">
        <v>1053</v>
      </c>
      <c r="B115" s="2171"/>
      <c r="C115" s="619"/>
      <c r="D115" s="619"/>
      <c r="E115" s="619"/>
      <c r="F115" s="619"/>
      <c r="G115" s="619"/>
      <c r="H115" s="619"/>
      <c r="I115" s="619"/>
      <c r="J115" s="619"/>
      <c r="K115" s="1706">
        <f>'Revenues 9-14'!C275-'Expenditures 15-22'!K114</f>
        <v>37867</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5" t="s">
        <v>314</v>
      </c>
      <c r="B117" s="2176"/>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c r="D124" s="466"/>
      <c r="E124" s="466"/>
      <c r="F124" s="466"/>
      <c r="G124" s="466"/>
      <c r="H124" s="466"/>
      <c r="I124" s="467"/>
      <c r="J124" s="467"/>
      <c r="K124" s="1692">
        <f>SUM(C124:J124)</f>
        <v>0</v>
      </c>
      <c r="L124" s="466"/>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0</v>
      </c>
      <c r="D127" s="1692">
        <f t="shared" ref="D127:L127" si="14">SUM(D122:D126)</f>
        <v>0</v>
      </c>
      <c r="E127" s="1692">
        <f t="shared" si="14"/>
        <v>0</v>
      </c>
      <c r="F127" s="1692">
        <f t="shared" si="14"/>
        <v>0</v>
      </c>
      <c r="G127" s="1692">
        <f t="shared" si="14"/>
        <v>0</v>
      </c>
      <c r="H127" s="1692">
        <f t="shared" si="14"/>
        <v>0</v>
      </c>
      <c r="I127" s="1692">
        <f t="shared" si="14"/>
        <v>0</v>
      </c>
      <c r="J127" s="1692">
        <f t="shared" si="14"/>
        <v>0</v>
      </c>
      <c r="K127" s="1692">
        <f t="shared" si="14"/>
        <v>0</v>
      </c>
      <c r="L127" s="1692">
        <f t="shared" si="14"/>
        <v>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0</v>
      </c>
      <c r="D129" s="1699">
        <f t="shared" ref="D129:L129" si="15">SUM(D120,D127,D128)</f>
        <v>0</v>
      </c>
      <c r="E129" s="1699">
        <f t="shared" si="15"/>
        <v>0</v>
      </c>
      <c r="F129" s="1699">
        <f t="shared" si="15"/>
        <v>0</v>
      </c>
      <c r="G129" s="1699">
        <f t="shared" si="15"/>
        <v>0</v>
      </c>
      <c r="H129" s="1699">
        <f t="shared" si="15"/>
        <v>0</v>
      </c>
      <c r="I129" s="1699">
        <f t="shared" si="15"/>
        <v>0</v>
      </c>
      <c r="J129" s="1699">
        <f t="shared" si="15"/>
        <v>0</v>
      </c>
      <c r="K129" s="1699">
        <f t="shared" si="15"/>
        <v>0</v>
      </c>
      <c r="L129" s="1699">
        <f t="shared" si="15"/>
        <v>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1957</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87" t="s">
        <v>641</v>
      </c>
      <c r="B151" s="2167"/>
      <c r="C151" s="1692">
        <f>SUM(C129,C130,C139,C149,C150)</f>
        <v>0</v>
      </c>
      <c r="D151" s="1692">
        <f t="shared" ref="D151:K151" si="16">SUM(D129,D130,D139,D149,D150)</f>
        <v>0</v>
      </c>
      <c r="E151" s="1692">
        <f t="shared" si="16"/>
        <v>0</v>
      </c>
      <c r="F151" s="1692">
        <f t="shared" si="16"/>
        <v>0</v>
      </c>
      <c r="G151" s="1692">
        <f t="shared" si="16"/>
        <v>0</v>
      </c>
      <c r="H151" s="1692">
        <f t="shared" si="16"/>
        <v>0</v>
      </c>
      <c r="I151" s="1692">
        <f t="shared" si="16"/>
        <v>0</v>
      </c>
      <c r="J151" s="1692">
        <f t="shared" si="16"/>
        <v>0</v>
      </c>
      <c r="K151" s="1692">
        <f t="shared" si="16"/>
        <v>0</v>
      </c>
      <c r="L151" s="1692">
        <f>SUM(L129,L130,L139,L149,L150)</f>
        <v>0</v>
      </c>
    </row>
    <row r="152" spans="1:14" ht="12.75" customHeight="1" thickTop="1" x14ac:dyDescent="0.2">
      <c r="A152" s="2190" t="s">
        <v>1240</v>
      </c>
      <c r="B152" s="2191"/>
      <c r="C152" s="619"/>
      <c r="D152" s="619"/>
      <c r="E152" s="619"/>
      <c r="F152" s="619"/>
      <c r="G152" s="619"/>
      <c r="H152" s="619"/>
      <c r="I152" s="619"/>
      <c r="J152" s="617"/>
      <c r="K152" s="1706">
        <f>'Revenues 9-14'!D275-'Expenditures 15-22'!K151</f>
        <v>0</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5" t="s">
        <v>642</v>
      </c>
      <c r="B154" s="2177"/>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1958</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1957</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1959</v>
      </c>
      <c r="C158" s="617"/>
      <c r="D158" s="617"/>
      <c r="E158" s="617"/>
      <c r="F158" s="617"/>
      <c r="G158" s="617"/>
      <c r="H158" s="467"/>
      <c r="I158" s="617"/>
      <c r="J158" s="617"/>
      <c r="K158" s="1693">
        <f>H158</f>
        <v>0</v>
      </c>
      <c r="L158" s="467"/>
      <c r="M158" s="620"/>
      <c r="N158" s="620"/>
    </row>
    <row r="159" spans="1:14" s="621" customFormat="1" ht="12" x14ac:dyDescent="0.2">
      <c r="A159" s="1849" t="s">
        <v>1960</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1961</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c r="I169" s="617"/>
      <c r="J169" s="617"/>
      <c r="K169" s="1693">
        <f>SUM(C169:H169)</f>
        <v>0</v>
      </c>
      <c r="L169" s="657"/>
    </row>
    <row r="170" spans="1:14" ht="33.75" customHeight="1" x14ac:dyDescent="0.2">
      <c r="A170" s="670" t="s">
        <v>1769</v>
      </c>
      <c r="B170" s="672" t="s">
        <v>31</v>
      </c>
      <c r="C170" s="617"/>
      <c r="D170" s="617"/>
      <c r="E170" s="617"/>
      <c r="F170" s="617"/>
      <c r="G170" s="617"/>
      <c r="H170" s="569"/>
      <c r="I170" s="617"/>
      <c r="J170" s="617"/>
      <c r="K170" s="1693">
        <f>SUM(C170:J170)</f>
        <v>0</v>
      </c>
      <c r="L170" s="569"/>
    </row>
    <row r="171" spans="1:14" ht="15.75" customHeight="1" x14ac:dyDescent="0.2">
      <c r="A171" s="622" t="s">
        <v>790</v>
      </c>
      <c r="B171" s="673" t="s">
        <v>86</v>
      </c>
      <c r="C171" s="617"/>
      <c r="D171" s="617"/>
      <c r="E171" s="466"/>
      <c r="F171" s="617"/>
      <c r="G171" s="617"/>
      <c r="H171" s="569"/>
      <c r="I171" s="477"/>
      <c r="J171" s="617"/>
      <c r="K171" s="1693">
        <f>SUM(C171:J171)</f>
        <v>0</v>
      </c>
      <c r="L171" s="569"/>
    </row>
    <row r="172" spans="1:14" ht="12.75" customHeight="1" thickBot="1" x14ac:dyDescent="0.25">
      <c r="A172" s="1690" t="s">
        <v>659</v>
      </c>
      <c r="B172" s="1691" t="s">
        <v>513</v>
      </c>
      <c r="C172" s="617"/>
      <c r="D172" s="617"/>
      <c r="E172" s="1699">
        <f>SUM(E168,E169,E170,E171)</f>
        <v>0</v>
      </c>
      <c r="F172" s="617"/>
      <c r="G172" s="617"/>
      <c r="H172" s="1699">
        <f>SUM(H168,H169,H170,H171)</f>
        <v>0</v>
      </c>
      <c r="I172" s="639"/>
      <c r="J172" s="617"/>
      <c r="K172" s="1699">
        <f>SUM(K168,K169,K170,K171)</f>
        <v>0</v>
      </c>
      <c r="L172" s="1699">
        <f>SUM(L168,L169,L170,L171)</f>
        <v>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0</v>
      </c>
      <c r="I174" s="639"/>
      <c r="J174" s="617"/>
      <c r="K174" s="1699">
        <f>SUM(K160,K172,K173)</f>
        <v>0</v>
      </c>
      <c r="L174" s="1699">
        <f>SUM(L160,L172,L173)</f>
        <v>0</v>
      </c>
    </row>
    <row r="175" spans="1:14" ht="13.5" thickTop="1" x14ac:dyDescent="0.2">
      <c r="A175" s="2170" t="s">
        <v>1053</v>
      </c>
      <c r="B175" s="2171"/>
      <c r="C175" s="617"/>
      <c r="D175" s="617"/>
      <c r="E175" s="617"/>
      <c r="F175" s="617"/>
      <c r="G175" s="617"/>
      <c r="H175" s="619"/>
      <c r="I175" s="617"/>
      <c r="J175" s="617"/>
      <c r="K175" s="1706">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c r="D182" s="466"/>
      <c r="E182" s="466"/>
      <c r="F182" s="466"/>
      <c r="G182" s="466"/>
      <c r="H182" s="466"/>
      <c r="I182" s="467"/>
      <c r="J182" s="467"/>
      <c r="K182" s="1693">
        <f>SUM(C182:J182)</f>
        <v>0</v>
      </c>
      <c r="L182" s="466"/>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0</v>
      </c>
      <c r="D184" s="1699">
        <f t="shared" ref="D184:J184" si="17">SUM(D180,D182,D183)</f>
        <v>0</v>
      </c>
      <c r="E184" s="1699">
        <f t="shared" si="17"/>
        <v>0</v>
      </c>
      <c r="F184" s="1699">
        <f t="shared" si="17"/>
        <v>0</v>
      </c>
      <c r="G184" s="1699">
        <f t="shared" si="17"/>
        <v>0</v>
      </c>
      <c r="H184" s="1699">
        <f t="shared" si="17"/>
        <v>0</v>
      </c>
      <c r="I184" s="1699">
        <f t="shared" si="17"/>
        <v>0</v>
      </c>
      <c r="J184" s="1699">
        <f t="shared" si="17"/>
        <v>0</v>
      </c>
      <c r="K184" s="1699">
        <f>SUM(K180,K182,K183)</f>
        <v>0</v>
      </c>
      <c r="L184" s="1699">
        <f>SUM(L180, L182:L183)</f>
        <v>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0</v>
      </c>
      <c r="D210" s="1692">
        <f>SUM(D184,D185)</f>
        <v>0</v>
      </c>
      <c r="E210" s="1692">
        <f>SUM(E184,E185,E196)</f>
        <v>0</v>
      </c>
      <c r="F210" s="1692">
        <f>SUM(F184,F185)</f>
        <v>0</v>
      </c>
      <c r="G210" s="1692">
        <f>SUM(G184,G185)</f>
        <v>0</v>
      </c>
      <c r="H210" s="1692">
        <f>SUM(H184,H185,H196,H208,H209)</f>
        <v>0</v>
      </c>
      <c r="I210" s="1692">
        <f>SUM(I184,I185)</f>
        <v>0</v>
      </c>
      <c r="J210" s="1692">
        <f>SUM(J184,J185)</f>
        <v>0</v>
      </c>
      <c r="K210" s="1693">
        <f>SUM(K184,K185,K196,K208,K209)</f>
        <v>0</v>
      </c>
      <c r="L210" s="1692">
        <f>SUM(L184,L185,L196,L208,L209)</f>
        <v>0</v>
      </c>
    </row>
    <row r="211" spans="1:14" ht="13.5" thickTop="1" x14ac:dyDescent="0.2">
      <c r="A211" s="2170" t="s">
        <v>1053</v>
      </c>
      <c r="B211" s="2171"/>
      <c r="C211" s="619"/>
      <c r="D211" s="619"/>
      <c r="E211" s="619"/>
      <c r="F211" s="619"/>
      <c r="G211" s="619"/>
      <c r="H211" s="619"/>
      <c r="I211" s="617"/>
      <c r="J211" s="617"/>
      <c r="K211" s="1706">
        <f>'Revenues 9-14'!F275-'Expenditures 15-22'!K210</f>
        <v>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2" t="s">
        <v>1022</v>
      </c>
      <c r="B213" s="2193"/>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c r="E215" s="617"/>
      <c r="F215" s="617"/>
      <c r="G215" s="617"/>
      <c r="H215" s="617"/>
      <c r="I215" s="617"/>
      <c r="J215" s="617"/>
      <c r="K215" s="1693">
        <f>D215</f>
        <v>0</v>
      </c>
      <c r="L215" s="466"/>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c r="E217" s="617"/>
      <c r="F217" s="617"/>
      <c r="G217" s="617"/>
      <c r="H217" s="617"/>
      <c r="I217" s="617"/>
      <c r="J217" s="617"/>
      <c r="K217" s="1693">
        <f t="shared" si="19"/>
        <v>0</v>
      </c>
      <c r="L217" s="466"/>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c r="E219" s="617"/>
      <c r="F219" s="617"/>
      <c r="G219" s="617"/>
      <c r="H219" s="617"/>
      <c r="I219" s="617"/>
      <c r="J219" s="617"/>
      <c r="K219" s="1693">
        <f t="shared" si="19"/>
        <v>0</v>
      </c>
      <c r="L219" s="466"/>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c r="E223" s="617"/>
      <c r="F223" s="617"/>
      <c r="G223" s="617"/>
      <c r="H223" s="617"/>
      <c r="I223" s="617"/>
      <c r="J223" s="617"/>
      <c r="K223" s="1693">
        <f t="shared" si="19"/>
        <v>0</v>
      </c>
      <c r="L223" s="466"/>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0</v>
      </c>
      <c r="E229" s="617"/>
      <c r="F229" s="617"/>
      <c r="G229" s="617"/>
      <c r="H229" s="617"/>
      <c r="I229" s="617"/>
      <c r="J229" s="617"/>
      <c r="K229" s="1692">
        <f>SUM(K215:K228)</f>
        <v>0</v>
      </c>
      <c r="L229" s="1692">
        <f>SUM(L215:L228)</f>
        <v>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0</v>
      </c>
      <c r="E238" s="617"/>
      <c r="F238" s="617"/>
      <c r="G238" s="617"/>
      <c r="H238" s="617"/>
      <c r="I238" s="617"/>
      <c r="J238" s="617"/>
      <c r="K238" s="1692">
        <f>SUM(K232:K237)</f>
        <v>0</v>
      </c>
      <c r="L238" s="1692">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c r="E241" s="617"/>
      <c r="F241" s="617"/>
      <c r="G241" s="617"/>
      <c r="H241" s="617"/>
      <c r="I241" s="617"/>
      <c r="J241" s="617"/>
      <c r="K241" s="1694">
        <f>D241</f>
        <v>0</v>
      </c>
      <c r="L241" s="466"/>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0</v>
      </c>
      <c r="E243" s="617"/>
      <c r="F243" s="617"/>
      <c r="G243" s="617"/>
      <c r="H243" s="617"/>
      <c r="I243" s="617"/>
      <c r="J243" s="617"/>
      <c r="K243" s="1692">
        <f>SUM(K240:K242)</f>
        <v>0</v>
      </c>
      <c r="L243" s="1692">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4">
        <f>D245</f>
        <v>0</v>
      </c>
      <c r="L245" s="481"/>
    </row>
    <row r="246" spans="1:12" x14ac:dyDescent="0.2">
      <c r="A246" s="1526" t="s">
        <v>872</v>
      </c>
      <c r="B246" s="615">
        <v>2320</v>
      </c>
      <c r="C246" s="617"/>
      <c r="D246" s="466"/>
      <c r="E246" s="617"/>
      <c r="F246" s="617"/>
      <c r="G246" s="617"/>
      <c r="H246" s="617"/>
      <c r="I246" s="617"/>
      <c r="J246" s="617"/>
      <c r="K246" s="1694">
        <f t="shared" ref="K246:K256" si="21">D246</f>
        <v>0</v>
      </c>
      <c r="L246" s="466"/>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0</v>
      </c>
      <c r="E257" s="617"/>
      <c r="F257" s="617"/>
      <c r="G257" s="617"/>
      <c r="H257" s="617"/>
      <c r="I257" s="617"/>
      <c r="J257" s="617"/>
      <c r="K257" s="1692">
        <f>SUM(K245:K256)</f>
        <v>0</v>
      </c>
      <c r="L257" s="1692">
        <f>SUM(L245:L256)</f>
        <v>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c r="E259" s="617"/>
      <c r="F259" s="617"/>
      <c r="G259" s="617"/>
      <c r="H259" s="617"/>
      <c r="I259" s="617"/>
      <c r="J259" s="617"/>
      <c r="K259" s="1694">
        <f>D259</f>
        <v>0</v>
      </c>
      <c r="L259" s="481"/>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0</v>
      </c>
      <c r="E261" s="617"/>
      <c r="F261" s="617"/>
      <c r="G261" s="617"/>
      <c r="H261" s="617"/>
      <c r="I261" s="617"/>
      <c r="J261" s="617"/>
      <c r="K261" s="1692">
        <f>SUM(K259:K260)</f>
        <v>0</v>
      </c>
      <c r="L261" s="1692">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c r="E264" s="617"/>
      <c r="F264" s="617"/>
      <c r="G264" s="617"/>
      <c r="H264" s="617"/>
      <c r="I264" s="617"/>
      <c r="J264" s="617"/>
      <c r="K264" s="1694">
        <f t="shared" ref="K264:K269" si="22">D264</f>
        <v>0</v>
      </c>
      <c r="L264" s="466"/>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c r="E266" s="617"/>
      <c r="F266" s="617"/>
      <c r="G266" s="617"/>
      <c r="H266" s="617"/>
      <c r="I266" s="617"/>
      <c r="J266" s="617"/>
      <c r="K266" s="1694">
        <f t="shared" si="22"/>
        <v>0</v>
      </c>
      <c r="L266" s="466"/>
    </row>
    <row r="267" spans="1:14" x14ac:dyDescent="0.2">
      <c r="A267" s="1526" t="s">
        <v>1010</v>
      </c>
      <c r="B267" s="615">
        <v>2550</v>
      </c>
      <c r="C267" s="617"/>
      <c r="D267" s="466"/>
      <c r="E267" s="617"/>
      <c r="F267" s="617"/>
      <c r="G267" s="617"/>
      <c r="H267" s="617"/>
      <c r="I267" s="617"/>
      <c r="J267" s="617"/>
      <c r="K267" s="1694">
        <f t="shared" si="22"/>
        <v>0</v>
      </c>
      <c r="L267" s="466"/>
    </row>
    <row r="268" spans="1:14" x14ac:dyDescent="0.2">
      <c r="A268" s="1526" t="s">
        <v>102</v>
      </c>
      <c r="B268" s="615">
        <v>2560</v>
      </c>
      <c r="C268" s="617"/>
      <c r="D268" s="466"/>
      <c r="E268" s="617"/>
      <c r="F268" s="617"/>
      <c r="G268" s="617"/>
      <c r="H268" s="617"/>
      <c r="I268" s="617"/>
      <c r="J268" s="617"/>
      <c r="K268" s="1694">
        <f t="shared" si="22"/>
        <v>0</v>
      </c>
      <c r="L268" s="466"/>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0</v>
      </c>
      <c r="E270" s="617"/>
      <c r="F270" s="617"/>
      <c r="G270" s="617"/>
      <c r="H270" s="617"/>
      <c r="I270" s="617"/>
      <c r="J270" s="617"/>
      <c r="K270" s="1692">
        <f>SUM(K263:K269)</f>
        <v>0</v>
      </c>
      <c r="L270" s="1692">
        <f>SUM(L263:L269)</f>
        <v>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0</v>
      </c>
      <c r="E279" s="617"/>
      <c r="F279" s="617"/>
      <c r="G279" s="617"/>
      <c r="H279" s="617"/>
      <c r="I279" s="617"/>
      <c r="J279" s="617"/>
      <c r="K279" s="1699">
        <f>SUM(K238,K243,K257,K261,K270,K277,K278)</f>
        <v>0</v>
      </c>
      <c r="L279" s="1699">
        <f>SUM(L238,L243,L257,L261,L270,L277,L278)</f>
        <v>0</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1957</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88" t="s">
        <v>526</v>
      </c>
      <c r="B295" s="2189"/>
      <c r="C295" s="617"/>
      <c r="D295" s="1692">
        <f>SUM(D229,D279,D280,D285)</f>
        <v>0</v>
      </c>
      <c r="E295" s="617"/>
      <c r="F295" s="617"/>
      <c r="G295" s="617"/>
      <c r="H295" s="1692">
        <f>H293</f>
        <v>0</v>
      </c>
      <c r="I295" s="617"/>
      <c r="J295" s="617"/>
      <c r="K295" s="1692">
        <f>SUM(K229,K279,K280,K285,K293,K294)</f>
        <v>0</v>
      </c>
      <c r="L295" s="1692">
        <f>SUM(L229,L279,L280,L285,L293,L294)</f>
        <v>0</v>
      </c>
    </row>
    <row r="296" spans="1:14" ht="13.5" thickTop="1" x14ac:dyDescent="0.2">
      <c r="A296" s="2170" t="s">
        <v>1053</v>
      </c>
      <c r="B296" s="2171"/>
      <c r="C296" s="617"/>
      <c r="D296" s="619"/>
      <c r="E296" s="617"/>
      <c r="F296" s="617"/>
      <c r="G296" s="617"/>
      <c r="H296" s="688"/>
      <c r="I296" s="617"/>
      <c r="J296" s="617"/>
      <c r="K296" s="1706">
        <f>'Revenues 9-14'!G275-'Expenditures 15-22'!K295</f>
        <v>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0" t="s">
        <v>145</v>
      </c>
      <c r="B298" s="2174"/>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1962</v>
      </c>
      <c r="B306" s="691" t="s">
        <v>1957</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5" t="s">
        <v>295</v>
      </c>
      <c r="B312" s="2186"/>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1" t="s">
        <v>1053</v>
      </c>
      <c r="B313" s="2182"/>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4" t="s">
        <v>151</v>
      </c>
      <c r="B315" s="2195"/>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6" t="s">
        <v>954</v>
      </c>
      <c r="B317" s="2195"/>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c r="F320" s="467"/>
      <c r="G320" s="467"/>
      <c r="H320" s="467"/>
      <c r="I320" s="467"/>
      <c r="J320" s="467"/>
      <c r="K320" s="1693">
        <f t="shared" ref="K320:K327" si="24">SUM(C320:J320)</f>
        <v>0</v>
      </c>
      <c r="L320" s="467"/>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c r="F327" s="467"/>
      <c r="G327" s="467"/>
      <c r="H327" s="467"/>
      <c r="I327" s="467"/>
      <c r="J327" s="467"/>
      <c r="K327" s="1693">
        <f t="shared" si="24"/>
        <v>0</v>
      </c>
      <c r="L327" s="467"/>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0</v>
      </c>
      <c r="F330" s="1692">
        <f t="shared" si="25"/>
        <v>0</v>
      </c>
      <c r="G330" s="1692">
        <f t="shared" si="25"/>
        <v>0</v>
      </c>
      <c r="H330" s="1692">
        <f t="shared" si="25"/>
        <v>0</v>
      </c>
      <c r="I330" s="1692">
        <f t="shared" si="25"/>
        <v>0</v>
      </c>
      <c r="J330" s="1692">
        <f t="shared" si="25"/>
        <v>0</v>
      </c>
      <c r="K330" s="1692">
        <f>SUM(K319:K329)</f>
        <v>0</v>
      </c>
      <c r="L330" s="1692">
        <f>SUM(L319:L329)</f>
        <v>0</v>
      </c>
      <c r="M330" s="666"/>
      <c r="N330" s="666"/>
    </row>
    <row r="331" spans="1:14" s="675" customFormat="1" ht="12.75" customHeight="1" thickTop="1" x14ac:dyDescent="0.2">
      <c r="A331" s="1854" t="s">
        <v>1963</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1957</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1959</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1964</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0</v>
      </c>
      <c r="F342" s="1692">
        <f>SUM(F330)</f>
        <v>0</v>
      </c>
      <c r="G342" s="1692">
        <f>SUM(G330)</f>
        <v>0</v>
      </c>
      <c r="H342" s="1692">
        <f>SUM(H330,H334,H340)</f>
        <v>0</v>
      </c>
      <c r="I342" s="1692">
        <f>SUM(I330)</f>
        <v>0</v>
      </c>
      <c r="J342" s="1692">
        <f>SUM(J330)</f>
        <v>0</v>
      </c>
      <c r="K342" s="1692">
        <f>SUM(K330,K334,K340)</f>
        <v>0</v>
      </c>
      <c r="L342" s="1699">
        <f>SUM(L330,L340,L341)</f>
        <v>0</v>
      </c>
    </row>
    <row r="343" spans="1:14" ht="12.75" customHeight="1" thickTop="1" x14ac:dyDescent="0.2">
      <c r="A343" s="2183" t="s">
        <v>1053</v>
      </c>
      <c r="B343" s="2184"/>
      <c r="C343" s="617"/>
      <c r="D343" s="617"/>
      <c r="E343" s="617"/>
      <c r="F343" s="617"/>
      <c r="G343" s="617"/>
      <c r="H343" s="617"/>
      <c r="I343" s="617"/>
      <c r="J343" s="617"/>
      <c r="K343" s="1706">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3" t="s">
        <v>1023</v>
      </c>
      <c r="B345" s="2174"/>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1965</v>
      </c>
      <c r="B354" s="684" t="s">
        <v>1957</v>
      </c>
      <c r="C354" s="617"/>
      <c r="D354" s="617"/>
      <c r="E354" s="617"/>
      <c r="F354" s="617"/>
      <c r="G354" s="617"/>
      <c r="H354" s="474"/>
      <c r="I354" s="702"/>
      <c r="J354" s="617"/>
      <c r="K354" s="1721">
        <f>H354</f>
        <v>0</v>
      </c>
      <c r="L354" s="471"/>
    </row>
    <row r="355" spans="1:14" ht="12.75" customHeight="1" x14ac:dyDescent="0.2">
      <c r="A355" s="1535" t="s">
        <v>1966</v>
      </c>
      <c r="B355" s="691" t="s">
        <v>1959</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170" t="s">
        <v>1053</v>
      </c>
      <c r="B368" s="2171"/>
      <c r="C368" s="655"/>
      <c r="D368" s="655"/>
      <c r="E368" s="627"/>
      <c r="F368" s="627"/>
      <c r="G368" s="627"/>
      <c r="H368" s="627"/>
      <c r="I368" s="627"/>
      <c r="J368" s="624"/>
      <c r="K368" s="1693">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2" type="noConversion"/>
  <printOptions gridLinesSet="0"/>
  <pageMargins left="0.1" right="0.2" top="0.61" bottom="0.3"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&amp;F&amp;RThe notes to the financial statments are an integral part of this statement.</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F99216-9548-403A-A1AC-CF57406FE3BA}">
  <ds:schemaRefs>
    <ds:schemaRef ds:uri="6ce3111e-7420-4802-b50a-75d4e9a0b980"/>
    <ds:schemaRef ds:uri="http://schemas.openxmlformats.org/package/2006/metadata/core-properties"/>
    <ds:schemaRef ds:uri="http://schemas.microsoft.com/sharepoint/v3"/>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4d435f69-8686-490b-bd6d-b153bf22ab50"/>
    <ds:schemaRef ds:uri="d21dc803-237d-4c68-8692-8d731fd2911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3.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2018-09-21T19:16:06Z</cp:lastPrinted>
  <dcterms:created xsi:type="dcterms:W3CDTF">2003-10-29T19:06:34Z</dcterms:created>
  <dcterms:modified xsi:type="dcterms:W3CDTF">2018-12-19T21:08:32Z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